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Users\AIPPC008\AIP\ASR_2018 - Dokumenty\A_4518_Vysny_Orlik\E\02_VV\06_Komplet\"/>
    </mc:Choice>
  </mc:AlternateContent>
  <xr:revisionPtr revIDLastSave="36" documentId="11_2E19F5E0AECB6C29C536F7EF86D0B69B27EB7C30" xr6:coauthVersionLast="34" xr6:coauthVersionMax="34" xr10:uidLastSave="{7DDED9CD-017B-49AE-AE08-242AC662EFBC}"/>
  <bookViews>
    <workbookView xWindow="0" yWindow="0" windowWidth="28800" windowHeight="12225" xr2:uid="{00000000-000D-0000-FFFF-FFFF00000000}"/>
  </bookViews>
  <sheets>
    <sheet name="Rekapitulácia stavby" sheetId="1" r:id="rId1"/>
    <sheet name="001 - Búracie práce" sheetId="2" r:id="rId2"/>
    <sheet name="002 - Výmena okien a dver..." sheetId="3" r:id="rId3"/>
    <sheet name="003 - Zateplenie fasády a..." sheetId="4" r:id="rId4"/>
    <sheet name="004 - Zateplenie strechy ..." sheetId="5" r:id="rId5"/>
    <sheet name="005 - Nová strešná konštr..." sheetId="6" r:id="rId6"/>
    <sheet name="006 - Dispozičné zmeny" sheetId="7" r:id="rId7"/>
    <sheet name="007 - Povrchové úpravy" sheetId="8" r:id="rId8"/>
    <sheet name="008 - Ostatné" sheetId="9" r:id="rId9"/>
    <sheet name="02 - Zdravotechnika" sheetId="10" r:id="rId10"/>
    <sheet name="03.1 - Odberné plynové za..." sheetId="11" r:id="rId11"/>
    <sheet name="03.2 - Vykurovanie" sheetId="12" r:id="rId12"/>
    <sheet name="04 - Elektroinštalácia" sheetId="13" r:id="rId13"/>
    <sheet name="04_ELI" sheetId="15" r:id="rId14"/>
    <sheet name="05 - Dažďová kanalizácia" sheetId="14" r:id="rId15"/>
  </sheets>
  <definedNames>
    <definedName name="_xlnm.Print_Titles" localSheetId="1">'001 - Búracie práce'!$132:$132</definedName>
    <definedName name="_xlnm.Print_Titles" localSheetId="2">'002 - Výmena okien a dver...'!$121:$121</definedName>
    <definedName name="_xlnm.Print_Titles" localSheetId="3">'003 - Zateplenie fasády a...'!$125:$125</definedName>
    <definedName name="_xlnm.Print_Titles" localSheetId="4">'004 - Zateplenie strechy ...'!$123:$123</definedName>
    <definedName name="_xlnm.Print_Titles" localSheetId="5">'005 - Nová strešná konštr...'!$129:$129</definedName>
    <definedName name="_xlnm.Print_Titles" localSheetId="6">'006 - Dispozičné zmeny'!$123:$123</definedName>
    <definedName name="_xlnm.Print_Titles" localSheetId="7">'007 - Povrchové úpravy'!$129:$129</definedName>
    <definedName name="_xlnm.Print_Titles" localSheetId="8">'008 - Ostatné'!$127:$127</definedName>
    <definedName name="_xlnm.Print_Titles" localSheetId="9">'02 - Zdravotechnika'!$126:$126</definedName>
    <definedName name="_xlnm.Print_Titles" localSheetId="10">'03.1 - Odberné plynové za...'!$122:$122</definedName>
    <definedName name="_xlnm.Print_Titles" localSheetId="11">'03.2 - Vykurovanie'!$127:$127</definedName>
    <definedName name="_xlnm.Print_Titles" localSheetId="12">'04 - Elektroinštalácia'!$117:$117</definedName>
    <definedName name="_xlnm.Print_Titles" localSheetId="14">'05 - Dažďová kanalizácia'!$127:$127</definedName>
    <definedName name="_xlnm.Print_Titles" localSheetId="0">'Rekapitulácia stavby'!$85:$85</definedName>
    <definedName name="_xlnm.Print_Area" localSheetId="1">'001 - Búracie práce'!$C$4:$Q$70,'001 - Búracie práce'!$C$76:$Q$115,'001 - Búracie práce'!$C$121:$Q$441</definedName>
    <definedName name="_xlnm.Print_Area" localSheetId="2">'002 - Výmena okien a dver...'!$C$4:$Q$70,'002 - Výmena okien a dver...'!$C$76:$Q$104,'002 - Výmena okien a dver...'!$C$110:$Q$200</definedName>
    <definedName name="_xlnm.Print_Area" localSheetId="3">'003 - Zateplenie fasády a...'!$C$4:$Q$70,'003 - Zateplenie fasády a...'!$C$76:$Q$108,'003 - Zateplenie fasády a...'!$C$114:$Q$243</definedName>
    <definedName name="_xlnm.Print_Area" localSheetId="4">'004 - Zateplenie strechy ...'!$C$4:$Q$70,'004 - Zateplenie strechy ...'!$C$76:$Q$106,'004 - Zateplenie strechy ...'!$C$112:$Q$203</definedName>
    <definedName name="_xlnm.Print_Area" localSheetId="5">'005 - Nová strešná konštr...'!$C$4:$Q$70,'005 - Nová strešná konštr...'!$C$76:$Q$112,'005 - Nová strešná konštr...'!$C$118:$Q$249</definedName>
    <definedName name="_xlnm.Print_Area" localSheetId="6">'006 - Dispozičné zmeny'!$C$4:$Q$70,'006 - Dispozičné zmeny'!$C$76:$Q$106,'006 - Dispozičné zmeny'!$C$112:$Q$193</definedName>
    <definedName name="_xlnm.Print_Area" localSheetId="7">'007 - Povrchové úpravy'!$C$4:$Q$70,'007 - Povrchové úpravy'!$C$76:$Q$112,'007 - Povrchové úpravy'!$C$118:$Q$376</definedName>
    <definedName name="_xlnm.Print_Area" localSheetId="8">'008 - Ostatné'!$C$4:$Q$70,'008 - Ostatné'!$C$76:$Q$110,'008 - Ostatné'!$C$116:$Q$210</definedName>
    <definedName name="_xlnm.Print_Area" localSheetId="9">'02 - Zdravotechnika'!$C$4:$Q$70,'02 - Zdravotechnika'!$C$76:$Q$110,'02 - Zdravotechnika'!$C$116:$Q$269</definedName>
    <definedName name="_xlnm.Print_Area" localSheetId="10">'03.1 - Odberné plynové za...'!$C$4:$Q$70,'03.1 - Odberné plynové za...'!$C$76:$Q$105,'03.1 - Odberné plynové za...'!$C$111:$Q$148</definedName>
    <definedName name="_xlnm.Print_Area" localSheetId="11">'03.2 - Vykurovanie'!$C$4:$Q$70,'03.2 - Vykurovanie'!$C$76:$Q$110,'03.2 - Vykurovanie'!$C$116:$Q$252</definedName>
    <definedName name="_xlnm.Print_Area" localSheetId="12">'04 - Elektroinštalácia'!$C$4:$Q$70,'04 - Elektroinštalácia'!$C$76:$Q$101,'04 - Elektroinštalácia'!$C$107:$Q$127</definedName>
    <definedName name="_xlnm.Print_Area" localSheetId="13">'04_ELI'!$B$1:$I$48</definedName>
    <definedName name="_xlnm.Print_Area" localSheetId="14">'05 - Dažďová kanalizácia'!$C$4:$Q$70,'05 - Dažďová kanalizácia'!$C$76:$Q$111,'05 - Dažďová kanalizácia'!$C$117:$Q$181</definedName>
    <definedName name="_xlnm.Print_Area" localSheetId="0">'Rekapitulácia stavby'!$C$4:$AP$70,'Rekapitulácia stavby'!$C$76:$AP$110</definedName>
  </definedNames>
  <calcPr calcId="179021"/>
</workbook>
</file>

<file path=xl/calcChain.xml><?xml version="1.0" encoding="utf-8"?>
<calcChain xmlns="http://schemas.openxmlformats.org/spreadsheetml/2006/main">
  <c r="I46" i="15" l="1"/>
  <c r="H46" i="15"/>
  <c r="F46" i="15"/>
  <c r="H45" i="15"/>
  <c r="I45" i="15" s="1"/>
  <c r="F45" i="15"/>
  <c r="H44" i="15"/>
  <c r="F44" i="15"/>
  <c r="I44" i="15" s="1"/>
  <c r="H43" i="15"/>
  <c r="F43" i="15"/>
  <c r="I43" i="15" s="1"/>
  <c r="I42" i="15"/>
  <c r="H42" i="15"/>
  <c r="F42" i="15"/>
  <c r="H41" i="15"/>
  <c r="I41" i="15" s="1"/>
  <c r="F41" i="15"/>
  <c r="H38" i="15"/>
  <c r="F38" i="15"/>
  <c r="I38" i="15" s="1"/>
  <c r="H37" i="15"/>
  <c r="F37" i="15"/>
  <c r="I37" i="15" s="1"/>
  <c r="I36" i="15"/>
  <c r="H36" i="15"/>
  <c r="F36" i="15"/>
  <c r="H35" i="15"/>
  <c r="I35" i="15" s="1"/>
  <c r="F35" i="15"/>
  <c r="H34" i="15"/>
  <c r="F34" i="15"/>
  <c r="I34" i="15" s="1"/>
  <c r="H33" i="15"/>
  <c r="F33" i="15"/>
  <c r="I33" i="15" s="1"/>
  <c r="I32" i="15"/>
  <c r="H32" i="15"/>
  <c r="F32" i="15"/>
  <c r="H31" i="15"/>
  <c r="I31" i="15" s="1"/>
  <c r="F31" i="15"/>
  <c r="H30" i="15"/>
  <c r="F30" i="15"/>
  <c r="I30" i="15" s="1"/>
  <c r="H29" i="15"/>
  <c r="F29" i="15"/>
  <c r="I29" i="15" s="1"/>
  <c r="I28" i="15"/>
  <c r="H28" i="15"/>
  <c r="F28" i="15"/>
  <c r="H25" i="15"/>
  <c r="I25" i="15" s="1"/>
  <c r="F25" i="15"/>
  <c r="H24" i="15"/>
  <c r="F24" i="15"/>
  <c r="I24" i="15" s="1"/>
  <c r="H23" i="15"/>
  <c r="F23" i="15"/>
  <c r="I23" i="15" s="1"/>
  <c r="I22" i="15"/>
  <c r="H22" i="15"/>
  <c r="F22" i="15"/>
  <c r="H21" i="15"/>
  <c r="I21" i="15" s="1"/>
  <c r="F21" i="15"/>
  <c r="H20" i="15"/>
  <c r="F20" i="15"/>
  <c r="I20" i="15" s="1"/>
  <c r="H19" i="15"/>
  <c r="F19" i="15"/>
  <c r="I19" i="15" s="1"/>
  <c r="I18" i="15"/>
  <c r="H18" i="15"/>
  <c r="F18" i="15"/>
  <c r="H17" i="15"/>
  <c r="I17" i="15" s="1"/>
  <c r="F17" i="15"/>
  <c r="H16" i="15"/>
  <c r="F16" i="15"/>
  <c r="I16" i="15" s="1"/>
  <c r="H15" i="15"/>
  <c r="F15" i="15"/>
  <c r="I15" i="15" s="1"/>
  <c r="I14" i="15"/>
  <c r="H14" i="15"/>
  <c r="F14" i="15"/>
  <c r="H13" i="15"/>
  <c r="I13" i="15" s="1"/>
  <c r="F13" i="15"/>
  <c r="H12" i="15"/>
  <c r="F12" i="15"/>
  <c r="I12" i="15" s="1"/>
  <c r="H11" i="15"/>
  <c r="F11" i="15"/>
  <c r="I11" i="15" s="1"/>
  <c r="I10" i="15"/>
  <c r="H10" i="15"/>
  <c r="F10" i="15"/>
  <c r="H9" i="15"/>
  <c r="I9" i="15" s="1"/>
  <c r="F9" i="15"/>
  <c r="H8" i="15"/>
  <c r="H48" i="15" s="1"/>
  <c r="F8" i="15"/>
  <c r="I8" i="15" s="1"/>
  <c r="I48" i="15" l="1"/>
  <c r="F48" i="15"/>
  <c r="AY102" i="1"/>
  <c r="AX102" i="1"/>
  <c r="BI181" i="14"/>
  <c r="BH181" i="14"/>
  <c r="BG181" i="14"/>
  <c r="BE181" i="14"/>
  <c r="BK181" i="14"/>
  <c r="N181" i="14" s="1"/>
  <c r="BF181" i="14" s="1"/>
  <c r="BI180" i="14"/>
  <c r="BH180" i="14"/>
  <c r="BG180" i="14"/>
  <c r="BE180" i="14"/>
  <c r="H32" i="14" s="1"/>
  <c r="AZ102" i="1" s="1"/>
  <c r="BK180" i="14"/>
  <c r="N180" i="14"/>
  <c r="BF180" i="14"/>
  <c r="BI179" i="14"/>
  <c r="BH179" i="14"/>
  <c r="BG179" i="14"/>
  <c r="BE179" i="14"/>
  <c r="BK179" i="14"/>
  <c r="N179" i="14"/>
  <c r="BF179" i="14"/>
  <c r="BI178" i="14"/>
  <c r="BH178" i="14"/>
  <c r="BG178" i="14"/>
  <c r="BE178" i="14"/>
  <c r="BK178" i="14"/>
  <c r="N178" i="14"/>
  <c r="BF178" i="14" s="1"/>
  <c r="BI177" i="14"/>
  <c r="BH177" i="14"/>
  <c r="BG177" i="14"/>
  <c r="BE177" i="14"/>
  <c r="BK177" i="14"/>
  <c r="N177" i="14" s="1"/>
  <c r="BF177" i="14" s="1"/>
  <c r="BI175" i="14"/>
  <c r="BH175" i="14"/>
  <c r="BG175" i="14"/>
  <c r="BE175" i="14"/>
  <c r="AA175" i="14"/>
  <c r="AA174" i="14"/>
  <c r="Y175" i="14"/>
  <c r="Y174" i="14" s="1"/>
  <c r="W175" i="14"/>
  <c r="W174" i="14" s="1"/>
  <c r="BK175" i="14"/>
  <c r="BK174" i="14"/>
  <c r="N174" i="14"/>
  <c r="N100" i="14" s="1"/>
  <c r="N175" i="14"/>
  <c r="BF175" i="14"/>
  <c r="BI173" i="14"/>
  <c r="BH173" i="14"/>
  <c r="BG173" i="14"/>
  <c r="BE173" i="14"/>
  <c r="AA173" i="14"/>
  <c r="Y173" i="14"/>
  <c r="W173" i="14"/>
  <c r="BK173" i="14"/>
  <c r="N173" i="14"/>
  <c r="BF173" i="14" s="1"/>
  <c r="BI172" i="14"/>
  <c r="BH172" i="14"/>
  <c r="BG172" i="14"/>
  <c r="BE172" i="14"/>
  <c r="AA172" i="14"/>
  <c r="Y172" i="14"/>
  <c r="Y171" i="14" s="1"/>
  <c r="W172" i="14"/>
  <c r="W171" i="14"/>
  <c r="BK172" i="14"/>
  <c r="BK171" i="14" s="1"/>
  <c r="N171" i="14" s="1"/>
  <c r="N99" i="14" s="1"/>
  <c r="N172" i="14"/>
  <c r="BF172" i="14"/>
  <c r="BI170" i="14"/>
  <c r="BH170" i="14"/>
  <c r="BG170" i="14"/>
  <c r="BE170" i="14"/>
  <c r="AA170" i="14"/>
  <c r="AA169" i="14"/>
  <c r="Y170" i="14"/>
  <c r="Y169" i="14"/>
  <c r="Y168" i="14" s="1"/>
  <c r="W170" i="14"/>
  <c r="W169" i="14"/>
  <c r="W168" i="14"/>
  <c r="BK170" i="14"/>
  <c r="BK169" i="14"/>
  <c r="N170" i="14"/>
  <c r="BF170" i="14" s="1"/>
  <c r="BI167" i="14"/>
  <c r="BH167" i="14"/>
  <c r="BG167" i="14"/>
  <c r="BE167" i="14"/>
  <c r="AA167" i="14"/>
  <c r="AA166" i="14" s="1"/>
  <c r="AA165" i="14" s="1"/>
  <c r="Y167" i="14"/>
  <c r="Y166" i="14"/>
  <c r="Y165" i="14" s="1"/>
  <c r="W167" i="14"/>
  <c r="W166" i="14" s="1"/>
  <c r="W165" i="14" s="1"/>
  <c r="BK167" i="14"/>
  <c r="BK166" i="14"/>
  <c r="N166" i="14" s="1"/>
  <c r="N96" i="14" s="1"/>
  <c r="BK165" i="14"/>
  <c r="N165" i="14" s="1"/>
  <c r="N95" i="14" s="1"/>
  <c r="N167" i="14"/>
  <c r="BF167" i="14"/>
  <c r="BI164" i="14"/>
  <c r="BH164" i="14"/>
  <c r="BG164" i="14"/>
  <c r="BE164" i="14"/>
  <c r="AA164" i="14"/>
  <c r="AA162" i="14" s="1"/>
  <c r="Y164" i="14"/>
  <c r="W164" i="14"/>
  <c r="BK164" i="14"/>
  <c r="N164" i="14"/>
  <c r="BF164" i="14"/>
  <c r="BI163" i="14"/>
  <c r="BH163" i="14"/>
  <c r="BG163" i="14"/>
  <c r="BE163" i="14"/>
  <c r="AA163" i="14"/>
  <c r="Y163" i="14"/>
  <c r="Y162" i="14" s="1"/>
  <c r="W163" i="14"/>
  <c r="W162" i="14" s="1"/>
  <c r="BK163" i="14"/>
  <c r="BK162" i="14"/>
  <c r="N162" i="14"/>
  <c r="N94" i="14" s="1"/>
  <c r="N163" i="14"/>
  <c r="BF163" i="14"/>
  <c r="BI161" i="14"/>
  <c r="BH161" i="14"/>
  <c r="BG161" i="14"/>
  <c r="BE161" i="14"/>
  <c r="AA161" i="14"/>
  <c r="Y161" i="14"/>
  <c r="W161" i="14"/>
  <c r="BK161" i="14"/>
  <c r="N161" i="14"/>
  <c r="BF161" i="14" s="1"/>
  <c r="BI160" i="14"/>
  <c r="BH160" i="14"/>
  <c r="BG160" i="14"/>
  <c r="BE160" i="14"/>
  <c r="AA160" i="14"/>
  <c r="Y160" i="14"/>
  <c r="W160" i="14"/>
  <c r="BK160" i="14"/>
  <c r="N160" i="14"/>
  <c r="BF160" i="14"/>
  <c r="BI159" i="14"/>
  <c r="BH159" i="14"/>
  <c r="BG159" i="14"/>
  <c r="BE159" i="14"/>
  <c r="AA159" i="14"/>
  <c r="Y159" i="14"/>
  <c r="W159" i="14"/>
  <c r="BK159" i="14"/>
  <c r="N159" i="14"/>
  <c r="BF159" i="14" s="1"/>
  <c r="BI158" i="14"/>
  <c r="BH158" i="14"/>
  <c r="BG158" i="14"/>
  <c r="BE158" i="14"/>
  <c r="AA158" i="14"/>
  <c r="Y158" i="14"/>
  <c r="W158" i="14"/>
  <c r="BK158" i="14"/>
  <c r="N158" i="14"/>
  <c r="BF158" i="14" s="1"/>
  <c r="BI157" i="14"/>
  <c r="BH157" i="14"/>
  <c r="BG157" i="14"/>
  <c r="BE157" i="14"/>
  <c r="AA157" i="14"/>
  <c r="Y157" i="14"/>
  <c r="W157" i="14"/>
  <c r="BK157" i="14"/>
  <c r="N157" i="14"/>
  <c r="BF157" i="14"/>
  <c r="BI156" i="14"/>
  <c r="BH156" i="14"/>
  <c r="BG156" i="14"/>
  <c r="BE156" i="14"/>
  <c r="AA156" i="14"/>
  <c r="Y156" i="14"/>
  <c r="W156" i="14"/>
  <c r="BK156" i="14"/>
  <c r="N156" i="14"/>
  <c r="BF156" i="14" s="1"/>
  <c r="BI155" i="14"/>
  <c r="BH155" i="14"/>
  <c r="BG155" i="14"/>
  <c r="BE155" i="14"/>
  <c r="AA155" i="14"/>
  <c r="Y155" i="14"/>
  <c r="W155" i="14"/>
  <c r="BK155" i="14"/>
  <c r="N155" i="14"/>
  <c r="BF155" i="14" s="1"/>
  <c r="BI154" i="14"/>
  <c r="BH154" i="14"/>
  <c r="BG154" i="14"/>
  <c r="BE154" i="14"/>
  <c r="AA154" i="14"/>
  <c r="Y154" i="14"/>
  <c r="W154" i="14"/>
  <c r="BK154" i="14"/>
  <c r="N154" i="14"/>
  <c r="BF154" i="14"/>
  <c r="BI153" i="14"/>
  <c r="BH153" i="14"/>
  <c r="BG153" i="14"/>
  <c r="BE153" i="14"/>
  <c r="AA153" i="14"/>
  <c r="Y153" i="14"/>
  <c r="W153" i="14"/>
  <c r="BK153" i="14"/>
  <c r="N153" i="14"/>
  <c r="BF153" i="14" s="1"/>
  <c r="BI152" i="14"/>
  <c r="BH152" i="14"/>
  <c r="BG152" i="14"/>
  <c r="BE152" i="14"/>
  <c r="AA152" i="14"/>
  <c r="Y152" i="14"/>
  <c r="W152" i="14"/>
  <c r="BK152" i="14"/>
  <c r="N152" i="14"/>
  <c r="BF152" i="14" s="1"/>
  <c r="BI151" i="14"/>
  <c r="BH151" i="14"/>
  <c r="BG151" i="14"/>
  <c r="BE151" i="14"/>
  <c r="AA151" i="14"/>
  <c r="Y151" i="14"/>
  <c r="W151" i="14"/>
  <c r="BK151" i="14"/>
  <c r="N151" i="14"/>
  <c r="BF151" i="14"/>
  <c r="BI150" i="14"/>
  <c r="BH150" i="14"/>
  <c r="BG150" i="14"/>
  <c r="BE150" i="14"/>
  <c r="AA150" i="14"/>
  <c r="Y150" i="14"/>
  <c r="W150" i="14"/>
  <c r="BK150" i="14"/>
  <c r="N150" i="14"/>
  <c r="BF150" i="14" s="1"/>
  <c r="BI149" i="14"/>
  <c r="BH149" i="14"/>
  <c r="BG149" i="14"/>
  <c r="BE149" i="14"/>
  <c r="AA149" i="14"/>
  <c r="Y149" i="14"/>
  <c r="W149" i="14"/>
  <c r="BK149" i="14"/>
  <c r="N149" i="14"/>
  <c r="BF149" i="14" s="1"/>
  <c r="BI148" i="14"/>
  <c r="BH148" i="14"/>
  <c r="BG148" i="14"/>
  <c r="BE148" i="14"/>
  <c r="AA148" i="14"/>
  <c r="Y148" i="14"/>
  <c r="W148" i="14"/>
  <c r="BK148" i="14"/>
  <c r="N148" i="14"/>
  <c r="BF148" i="14"/>
  <c r="BI147" i="14"/>
  <c r="BH147" i="14"/>
  <c r="BG147" i="14"/>
  <c r="BE147" i="14"/>
  <c r="AA147" i="14"/>
  <c r="Y147" i="14"/>
  <c r="W147" i="14"/>
  <c r="BK147" i="14"/>
  <c r="N147" i="14"/>
  <c r="BF147" i="14" s="1"/>
  <c r="BI146" i="14"/>
  <c r="BH146" i="14"/>
  <c r="BG146" i="14"/>
  <c r="BE146" i="14"/>
  <c r="AA146" i="14"/>
  <c r="Y146" i="14"/>
  <c r="W146" i="14"/>
  <c r="BK146" i="14"/>
  <c r="N146" i="14"/>
  <c r="BF146" i="14" s="1"/>
  <c r="BI145" i="14"/>
  <c r="BH145" i="14"/>
  <c r="BG145" i="14"/>
  <c r="BE145" i="14"/>
  <c r="AA145" i="14"/>
  <c r="Y145" i="14"/>
  <c r="W145" i="14"/>
  <c r="BK145" i="14"/>
  <c r="N145" i="14"/>
  <c r="BF145" i="14"/>
  <c r="BI144" i="14"/>
  <c r="BH144" i="14"/>
  <c r="BG144" i="14"/>
  <c r="BE144" i="14"/>
  <c r="AA144" i="14"/>
  <c r="Y144" i="14"/>
  <c r="Y143" i="14" s="1"/>
  <c r="W144" i="14"/>
  <c r="BK144" i="14"/>
  <c r="BK143" i="14"/>
  <c r="N143" i="14"/>
  <c r="N93" i="14" s="1"/>
  <c r="N144" i="14"/>
  <c r="BF144" i="14"/>
  <c r="BI142" i="14"/>
  <c r="BH142" i="14"/>
  <c r="BG142" i="14"/>
  <c r="BE142" i="14"/>
  <c r="AA142" i="14"/>
  <c r="AA141" i="14" s="1"/>
  <c r="Y142" i="14"/>
  <c r="Y141" i="14"/>
  <c r="W142" i="14"/>
  <c r="W141" i="14" s="1"/>
  <c r="BK142" i="14"/>
  <c r="BK141" i="14" s="1"/>
  <c r="N141" i="14" s="1"/>
  <c r="N92" i="14" s="1"/>
  <c r="N142" i="14"/>
  <c r="BF142" i="14"/>
  <c r="BI140" i="14"/>
  <c r="BH140" i="14"/>
  <c r="BG140" i="14"/>
  <c r="BE140" i="14"/>
  <c r="AA140" i="14"/>
  <c r="AA139" i="14" s="1"/>
  <c r="Y140" i="14"/>
  <c r="Y139" i="14" s="1"/>
  <c r="W140" i="14"/>
  <c r="W139" i="14"/>
  <c r="BK140" i="14"/>
  <c r="BK139" i="14" s="1"/>
  <c r="N139" i="14"/>
  <c r="N91" i="14" s="1"/>
  <c r="N140" i="14"/>
  <c r="BF140" i="14" s="1"/>
  <c r="BI138" i="14"/>
  <c r="BH138" i="14"/>
  <c r="BG138" i="14"/>
  <c r="BE138" i="14"/>
  <c r="AA138" i="14"/>
  <c r="Y138" i="14"/>
  <c r="W138" i="14"/>
  <c r="BK138" i="14"/>
  <c r="N138" i="14"/>
  <c r="BF138" i="14" s="1"/>
  <c r="BI137" i="14"/>
  <c r="BH137" i="14"/>
  <c r="BG137" i="14"/>
  <c r="BE137" i="14"/>
  <c r="AA137" i="14"/>
  <c r="Y137" i="14"/>
  <c r="W137" i="14"/>
  <c r="BK137" i="14"/>
  <c r="N137" i="14"/>
  <c r="BF137" i="14" s="1"/>
  <c r="BI136" i="14"/>
  <c r="BH136" i="14"/>
  <c r="BG136" i="14"/>
  <c r="BE136" i="14"/>
  <c r="AA136" i="14"/>
  <c r="Y136" i="14"/>
  <c r="W136" i="14"/>
  <c r="BK136" i="14"/>
  <c r="N136" i="14"/>
  <c r="BF136" i="14"/>
  <c r="BI135" i="14"/>
  <c r="BH135" i="14"/>
  <c r="BG135" i="14"/>
  <c r="BE135" i="14"/>
  <c r="AA135" i="14"/>
  <c r="Y135" i="14"/>
  <c r="W135" i="14"/>
  <c r="BK135" i="14"/>
  <c r="N135" i="14"/>
  <c r="BF135" i="14" s="1"/>
  <c r="BI134" i="14"/>
  <c r="BH134" i="14"/>
  <c r="BG134" i="14"/>
  <c r="BE134" i="14"/>
  <c r="AA134" i="14"/>
  <c r="Y134" i="14"/>
  <c r="W134" i="14"/>
  <c r="BK134" i="14"/>
  <c r="N134" i="14"/>
  <c r="BF134" i="14" s="1"/>
  <c r="BI133" i="14"/>
  <c r="BH133" i="14"/>
  <c r="BG133" i="14"/>
  <c r="BE133" i="14"/>
  <c r="AA133" i="14"/>
  <c r="Y133" i="14"/>
  <c r="W133" i="14"/>
  <c r="BK133" i="14"/>
  <c r="N133" i="14"/>
  <c r="BF133" i="14"/>
  <c r="BI132" i="14"/>
  <c r="BH132" i="14"/>
  <c r="BG132" i="14"/>
  <c r="BE132" i="14"/>
  <c r="AA132" i="14"/>
  <c r="Y132" i="14"/>
  <c r="W132" i="14"/>
  <c r="BK132" i="14"/>
  <c r="N132" i="14"/>
  <c r="BF132" i="14" s="1"/>
  <c r="BI131" i="14"/>
  <c r="BH131" i="14"/>
  <c r="BG131" i="14"/>
  <c r="BE131" i="14"/>
  <c r="AA131" i="14"/>
  <c r="Y131" i="14"/>
  <c r="Y130" i="14" s="1"/>
  <c r="Y129" i="14" s="1"/>
  <c r="Y128" i="14" s="1"/>
  <c r="W131" i="14"/>
  <c r="BK131" i="14"/>
  <c r="BK130" i="14" s="1"/>
  <c r="N131" i="14"/>
  <c r="BF131" i="14"/>
  <c r="F124" i="14"/>
  <c r="F122" i="14"/>
  <c r="F120" i="14"/>
  <c r="BI109" i="14"/>
  <c r="BH109" i="14"/>
  <c r="BG109" i="14"/>
  <c r="BE109" i="14"/>
  <c r="BI108" i="14"/>
  <c r="BH108" i="14"/>
  <c r="BG108" i="14"/>
  <c r="BE108" i="14"/>
  <c r="BI107" i="14"/>
  <c r="BH107" i="14"/>
  <c r="BG107" i="14"/>
  <c r="BE107" i="14"/>
  <c r="BI106" i="14"/>
  <c r="BH106" i="14"/>
  <c r="BG106" i="14"/>
  <c r="BE106" i="14"/>
  <c r="BI105" i="14"/>
  <c r="BH105" i="14"/>
  <c r="BG105" i="14"/>
  <c r="BE105" i="14"/>
  <c r="BI104" i="14"/>
  <c r="BH104" i="14"/>
  <c r="H35" i="14" s="1"/>
  <c r="BC102" i="1" s="1"/>
  <c r="BG104" i="14"/>
  <c r="BE104" i="14"/>
  <c r="M32" i="14" s="1"/>
  <c r="AV102" i="1" s="1"/>
  <c r="F83" i="14"/>
  <c r="F81" i="14"/>
  <c r="F79" i="14"/>
  <c r="O21" i="14"/>
  <c r="O20" i="14"/>
  <c r="O18" i="14"/>
  <c r="E18" i="14"/>
  <c r="M83" i="14" s="1"/>
  <c r="M124" i="14"/>
  <c r="O17" i="14"/>
  <c r="O15" i="14"/>
  <c r="E15" i="14"/>
  <c r="F125" i="14" s="1"/>
  <c r="F84" i="14"/>
  <c r="O14" i="14"/>
  <c r="M122" i="14"/>
  <c r="M81" i="14"/>
  <c r="F6" i="14"/>
  <c r="F78" i="14" s="1"/>
  <c r="F119" i="14"/>
  <c r="AY101" i="1"/>
  <c r="AX101" i="1"/>
  <c r="BI127" i="13"/>
  <c r="BH127" i="13"/>
  <c r="BG127" i="13"/>
  <c r="H34" i="13" s="1"/>
  <c r="BB101" i="1" s="1"/>
  <c r="BE127" i="13"/>
  <c r="BK127" i="13"/>
  <c r="N127" i="13"/>
  <c r="BF127" i="13"/>
  <c r="BI126" i="13"/>
  <c r="BH126" i="13"/>
  <c r="BG126" i="13"/>
  <c r="BE126" i="13"/>
  <c r="BK126" i="13"/>
  <c r="N126" i="13"/>
  <c r="BF126" i="13" s="1"/>
  <c r="BI125" i="13"/>
  <c r="BH125" i="13"/>
  <c r="BG125" i="13"/>
  <c r="BE125" i="13"/>
  <c r="BK125" i="13"/>
  <c r="N125" i="13" s="1"/>
  <c r="BF125" i="13" s="1"/>
  <c r="BI124" i="13"/>
  <c r="BH124" i="13"/>
  <c r="BG124" i="13"/>
  <c r="BE124" i="13"/>
  <c r="BK124" i="13"/>
  <c r="N124" i="13"/>
  <c r="BF124" i="13" s="1"/>
  <c r="BI123" i="13"/>
  <c r="BH123" i="13"/>
  <c r="BG123" i="13"/>
  <c r="BE123" i="13"/>
  <c r="BK123" i="13"/>
  <c r="BI121" i="13"/>
  <c r="H36" i="13" s="1"/>
  <c r="BD101" i="1" s="1"/>
  <c r="BH121" i="13"/>
  <c r="BG121" i="13"/>
  <c r="BE121" i="13"/>
  <c r="AA121" i="13"/>
  <c r="AA120" i="13" s="1"/>
  <c r="AA119" i="13"/>
  <c r="AA118" i="13" s="1"/>
  <c r="Y121" i="13"/>
  <c r="Y120" i="13"/>
  <c r="Y119" i="13"/>
  <c r="Y118" i="13" s="1"/>
  <c r="W121" i="13"/>
  <c r="W120" i="13" s="1"/>
  <c r="W119" i="13" s="1"/>
  <c r="W118" i="13" s="1"/>
  <c r="AU101" i="1" s="1"/>
  <c r="BK121" i="13"/>
  <c r="BK120" i="13"/>
  <c r="N121" i="13"/>
  <c r="BF121" i="13" s="1"/>
  <c r="M114" i="13"/>
  <c r="F112" i="13"/>
  <c r="F110" i="13"/>
  <c r="BI99" i="13"/>
  <c r="BH99" i="13"/>
  <c r="BG99" i="13"/>
  <c r="BE99" i="13"/>
  <c r="BI98" i="13"/>
  <c r="BH98" i="13"/>
  <c r="BG98" i="13"/>
  <c r="BE98" i="13"/>
  <c r="BI97" i="13"/>
  <c r="BH97" i="13"/>
  <c r="BG97" i="13"/>
  <c r="BE97" i="13"/>
  <c r="BI96" i="13"/>
  <c r="BH96" i="13"/>
  <c r="BG96" i="13"/>
  <c r="BE96" i="13"/>
  <c r="BI95" i="13"/>
  <c r="BH95" i="13"/>
  <c r="BG95" i="13"/>
  <c r="BE95" i="13"/>
  <c r="BI94" i="13"/>
  <c r="BH94" i="13"/>
  <c r="H35" i="13" s="1"/>
  <c r="BC101" i="1" s="1"/>
  <c r="BG94" i="13"/>
  <c r="BE94" i="13"/>
  <c r="M83" i="13"/>
  <c r="F81" i="13"/>
  <c r="F79" i="13"/>
  <c r="O15" i="13"/>
  <c r="E15" i="13"/>
  <c r="O14" i="13"/>
  <c r="O12" i="13"/>
  <c r="E12" i="13"/>
  <c r="F83" i="13" s="1"/>
  <c r="F114" i="13"/>
  <c r="O11" i="13"/>
  <c r="M81" i="13"/>
  <c r="F6" i="13"/>
  <c r="AY100" i="1"/>
  <c r="AX100" i="1"/>
  <c r="BI252" i="12"/>
  <c r="BH252" i="12"/>
  <c r="BG252" i="12"/>
  <c r="BE252" i="12"/>
  <c r="BK252" i="12"/>
  <c r="N252" i="12"/>
  <c r="BF252" i="12" s="1"/>
  <c r="BI251" i="12"/>
  <c r="BH251" i="12"/>
  <c r="BG251" i="12"/>
  <c r="BE251" i="12"/>
  <c r="BK251" i="12"/>
  <c r="N251" i="12" s="1"/>
  <c r="BF251" i="12"/>
  <c r="BI250" i="12"/>
  <c r="BH250" i="12"/>
  <c r="BG250" i="12"/>
  <c r="BE250" i="12"/>
  <c r="BK250" i="12"/>
  <c r="N250" i="12"/>
  <c r="BF250" i="12" s="1"/>
  <c r="BI249" i="12"/>
  <c r="BH249" i="12"/>
  <c r="BG249" i="12"/>
  <c r="BE249" i="12"/>
  <c r="BK249" i="12"/>
  <c r="BI248" i="12"/>
  <c r="BH248" i="12"/>
  <c r="BG248" i="12"/>
  <c r="BE248" i="12"/>
  <c r="BK248" i="12"/>
  <c r="N248" i="12"/>
  <c r="BF248" i="12" s="1"/>
  <c r="BI246" i="12"/>
  <c r="BH246" i="12"/>
  <c r="BG246" i="12"/>
  <c r="BE246" i="12"/>
  <c r="AA246" i="12"/>
  <c r="Y246" i="12"/>
  <c r="W246" i="12"/>
  <c r="BK246" i="12"/>
  <c r="N246" i="12"/>
  <c r="BF246" i="12"/>
  <c r="BI245" i="12"/>
  <c r="BH245" i="12"/>
  <c r="BG245" i="12"/>
  <c r="BE245" i="12"/>
  <c r="AA245" i="12"/>
  <c r="Y245" i="12"/>
  <c r="W245" i="12"/>
  <c r="BK245" i="12"/>
  <c r="BK242" i="12" s="1"/>
  <c r="N242" i="12" s="1"/>
  <c r="N99" i="12" s="1"/>
  <c r="N245" i="12"/>
  <c r="BF245" i="12"/>
  <c r="BI244" i="12"/>
  <c r="BH244" i="12"/>
  <c r="BG244" i="12"/>
  <c r="BE244" i="12"/>
  <c r="AA244" i="12"/>
  <c r="Y244" i="12"/>
  <c r="W244" i="12"/>
  <c r="BK244" i="12"/>
  <c r="N244" i="12"/>
  <c r="BF244" i="12"/>
  <c r="BI243" i="12"/>
  <c r="BH243" i="12"/>
  <c r="BG243" i="12"/>
  <c r="BE243" i="12"/>
  <c r="AA243" i="12"/>
  <c r="AA242" i="12"/>
  <c r="Y243" i="12"/>
  <c r="W243" i="12"/>
  <c r="W242" i="12"/>
  <c r="BK243" i="12"/>
  <c r="N243" i="12"/>
  <c r="BF243" i="12"/>
  <c r="BI241" i="12"/>
  <c r="BH241" i="12"/>
  <c r="BG241" i="12"/>
  <c r="BE241" i="12"/>
  <c r="AA241" i="12"/>
  <c r="Y241" i="12"/>
  <c r="W241" i="12"/>
  <c r="BK241" i="12"/>
  <c r="N241" i="12"/>
  <c r="BF241" i="12"/>
  <c r="BI240" i="12"/>
  <c r="BH240" i="12"/>
  <c r="BG240" i="12"/>
  <c r="BE240" i="12"/>
  <c r="AA240" i="12"/>
  <c r="Y240" i="12"/>
  <c r="W240" i="12"/>
  <c r="BK240" i="12"/>
  <c r="N240" i="12"/>
  <c r="BF240" i="12"/>
  <c r="BI239" i="12"/>
  <c r="BH239" i="12"/>
  <c r="BG239" i="12"/>
  <c r="BE239" i="12"/>
  <c r="AA239" i="12"/>
  <c r="Y239" i="12"/>
  <c r="W239" i="12"/>
  <c r="BK239" i="12"/>
  <c r="N239" i="12"/>
  <c r="BF239" i="12"/>
  <c r="BI238" i="12"/>
  <c r="BH238" i="12"/>
  <c r="BG238" i="12"/>
  <c r="BE238" i="12"/>
  <c r="AA238" i="12"/>
  <c r="Y238" i="12"/>
  <c r="W238" i="12"/>
  <c r="BK238" i="12"/>
  <c r="N238" i="12"/>
  <c r="BF238" i="12"/>
  <c r="BI237" i="12"/>
  <c r="BH237" i="12"/>
  <c r="BG237" i="12"/>
  <c r="BE237" i="12"/>
  <c r="AA237" i="12"/>
  <c r="Y237" i="12"/>
  <c r="W237" i="12"/>
  <c r="BK237" i="12"/>
  <c r="N237" i="12"/>
  <c r="BF237" i="12"/>
  <c r="BI236" i="12"/>
  <c r="BH236" i="12"/>
  <c r="BG236" i="12"/>
  <c r="BE236" i="12"/>
  <c r="AA236" i="12"/>
  <c r="Y236" i="12"/>
  <c r="W236" i="12"/>
  <c r="BK236" i="12"/>
  <c r="N236" i="12"/>
  <c r="BF236" i="12"/>
  <c r="BI235" i="12"/>
  <c r="BH235" i="12"/>
  <c r="BG235" i="12"/>
  <c r="BE235" i="12"/>
  <c r="AA235" i="12"/>
  <c r="Y235" i="12"/>
  <c r="W235" i="12"/>
  <c r="BK235" i="12"/>
  <c r="N235" i="12"/>
  <c r="BF235" i="12"/>
  <c r="BI234" i="12"/>
  <c r="BH234" i="12"/>
  <c r="BG234" i="12"/>
  <c r="BE234" i="12"/>
  <c r="AA234" i="12"/>
  <c r="Y234" i="12"/>
  <c r="W234" i="12"/>
  <c r="BK234" i="12"/>
  <c r="N234" i="12"/>
  <c r="BF234" i="12"/>
  <c r="BI233" i="12"/>
  <c r="BH233" i="12"/>
  <c r="BG233" i="12"/>
  <c r="BE233" i="12"/>
  <c r="AA233" i="12"/>
  <c r="Y233" i="12"/>
  <c r="W233" i="12"/>
  <c r="BK233" i="12"/>
  <c r="N233" i="12"/>
  <c r="BF233" i="12"/>
  <c r="BI232" i="12"/>
  <c r="BH232" i="12"/>
  <c r="BG232" i="12"/>
  <c r="BE232" i="12"/>
  <c r="AA232" i="12"/>
  <c r="Y232" i="12"/>
  <c r="W232" i="12"/>
  <c r="BK232" i="12"/>
  <c r="N232" i="12"/>
  <c r="BF232" i="12"/>
  <c r="BI231" i="12"/>
  <c r="BH231" i="12"/>
  <c r="BG231" i="12"/>
  <c r="BE231" i="12"/>
  <c r="AA231" i="12"/>
  <c r="Y231" i="12"/>
  <c r="W231" i="12"/>
  <c r="BK231" i="12"/>
  <c r="N231" i="12"/>
  <c r="BF231" i="12"/>
  <c r="BI230" i="12"/>
  <c r="BH230" i="12"/>
  <c r="BG230" i="12"/>
  <c r="BE230" i="12"/>
  <c r="AA230" i="12"/>
  <c r="Y230" i="12"/>
  <c r="W230" i="12"/>
  <c r="BK230" i="12"/>
  <c r="N230" i="12"/>
  <c r="BF230" i="12"/>
  <c r="BI229" i="12"/>
  <c r="BH229" i="12"/>
  <c r="BG229" i="12"/>
  <c r="BE229" i="12"/>
  <c r="AA229" i="12"/>
  <c r="Y229" i="12"/>
  <c r="W229" i="12"/>
  <c r="BK229" i="12"/>
  <c r="N229" i="12"/>
  <c r="BF229" i="12"/>
  <c r="BI228" i="12"/>
  <c r="BH228" i="12"/>
  <c r="BG228" i="12"/>
  <c r="BE228" i="12"/>
  <c r="AA228" i="12"/>
  <c r="Y228" i="12"/>
  <c r="W228" i="12"/>
  <c r="BK228" i="12"/>
  <c r="N228" i="12"/>
  <c r="BF228" i="12"/>
  <c r="BI227" i="12"/>
  <c r="BH227" i="12"/>
  <c r="BG227" i="12"/>
  <c r="BE227" i="12"/>
  <c r="AA227" i="12"/>
  <c r="Y227" i="12"/>
  <c r="W227" i="12"/>
  <c r="BK227" i="12"/>
  <c r="N227" i="12"/>
  <c r="BF227" i="12"/>
  <c r="BI226" i="12"/>
  <c r="BH226" i="12"/>
  <c r="BG226" i="12"/>
  <c r="BE226" i="12"/>
  <c r="AA226" i="12"/>
  <c r="Y226" i="12"/>
  <c r="W226" i="12"/>
  <c r="BK226" i="12"/>
  <c r="N226" i="12"/>
  <c r="BF226" i="12"/>
  <c r="BI225" i="12"/>
  <c r="BH225" i="12"/>
  <c r="BG225" i="12"/>
  <c r="BE225" i="12"/>
  <c r="AA225" i="12"/>
  <c r="Y225" i="12"/>
  <c r="W225" i="12"/>
  <c r="BK225" i="12"/>
  <c r="N225" i="12"/>
  <c r="BF225" i="12"/>
  <c r="BI224" i="12"/>
  <c r="BH224" i="12"/>
  <c r="BG224" i="12"/>
  <c r="BE224" i="12"/>
  <c r="AA224" i="12"/>
  <c r="Y224" i="12"/>
  <c r="W224" i="12"/>
  <c r="BK224" i="12"/>
  <c r="N224" i="12"/>
  <c r="BF224" i="12"/>
  <c r="BI223" i="12"/>
  <c r="BH223" i="12"/>
  <c r="BG223" i="12"/>
  <c r="BE223" i="12"/>
  <c r="AA223" i="12"/>
  <c r="Y223" i="12"/>
  <c r="W223" i="12"/>
  <c r="BK223" i="12"/>
  <c r="BK219" i="12" s="1"/>
  <c r="N219" i="12" s="1"/>
  <c r="N98" i="12" s="1"/>
  <c r="N223" i="12"/>
  <c r="BF223" i="12"/>
  <c r="BI222" i="12"/>
  <c r="BH222" i="12"/>
  <c r="BG222" i="12"/>
  <c r="BE222" i="12"/>
  <c r="AA222" i="12"/>
  <c r="Y222" i="12"/>
  <c r="W222" i="12"/>
  <c r="W219" i="12" s="1"/>
  <c r="BK222" i="12"/>
  <c r="N222" i="12"/>
  <c r="BF222" i="12"/>
  <c r="BI221" i="12"/>
  <c r="BH221" i="12"/>
  <c r="BG221" i="12"/>
  <c r="BE221" i="12"/>
  <c r="AA221" i="12"/>
  <c r="Y221" i="12"/>
  <c r="W221" i="12"/>
  <c r="BK221" i="12"/>
  <c r="N221" i="12"/>
  <c r="BF221" i="12"/>
  <c r="BI220" i="12"/>
  <c r="BH220" i="12"/>
  <c r="BG220" i="12"/>
  <c r="BE220" i="12"/>
  <c r="AA220" i="12"/>
  <c r="AA219" i="12"/>
  <c r="Y220" i="12"/>
  <c r="Y219" i="12"/>
  <c r="W220" i="12"/>
  <c r="BK220" i="12"/>
  <c r="N220" i="12"/>
  <c r="BF220" i="12" s="1"/>
  <c r="BI218" i="12"/>
  <c r="BH218" i="12"/>
  <c r="BG218" i="12"/>
  <c r="BE218" i="12"/>
  <c r="AA218" i="12"/>
  <c r="Y218" i="12"/>
  <c r="W218" i="12"/>
  <c r="BK218" i="12"/>
  <c r="N218" i="12"/>
  <c r="BF218" i="12"/>
  <c r="BI217" i="12"/>
  <c r="BH217" i="12"/>
  <c r="BG217" i="12"/>
  <c r="BE217" i="12"/>
  <c r="AA217" i="12"/>
  <c r="Y217" i="12"/>
  <c r="W217" i="12"/>
  <c r="BK217" i="12"/>
  <c r="N217" i="12"/>
  <c r="BF217" i="12"/>
  <c r="BI216" i="12"/>
  <c r="BH216" i="12"/>
  <c r="BG216" i="12"/>
  <c r="BE216" i="12"/>
  <c r="AA216" i="12"/>
  <c r="Y216" i="12"/>
  <c r="W216" i="12"/>
  <c r="BK216" i="12"/>
  <c r="N216" i="12"/>
  <c r="BF216" i="12"/>
  <c r="BI215" i="12"/>
  <c r="BH215" i="12"/>
  <c r="BG215" i="12"/>
  <c r="BE215" i="12"/>
  <c r="AA215" i="12"/>
  <c r="Y215" i="12"/>
  <c r="W215" i="12"/>
  <c r="BK215" i="12"/>
  <c r="N215" i="12"/>
  <c r="BF215" i="12"/>
  <c r="BI214" i="12"/>
  <c r="BH214" i="12"/>
  <c r="BG214" i="12"/>
  <c r="BE214" i="12"/>
  <c r="AA214" i="12"/>
  <c r="Y214" i="12"/>
  <c r="W214" i="12"/>
  <c r="BK214" i="12"/>
  <c r="N214" i="12"/>
  <c r="BF214" i="12"/>
  <c r="BI213" i="12"/>
  <c r="BH213" i="12"/>
  <c r="BG213" i="12"/>
  <c r="BE213" i="12"/>
  <c r="AA213" i="12"/>
  <c r="Y213" i="12"/>
  <c r="W213" i="12"/>
  <c r="BK213" i="12"/>
  <c r="N213" i="12"/>
  <c r="BF213" i="12"/>
  <c r="BI212" i="12"/>
  <c r="BH212" i="12"/>
  <c r="BG212" i="12"/>
  <c r="BE212" i="12"/>
  <c r="AA212" i="12"/>
  <c r="Y212" i="12"/>
  <c r="W212" i="12"/>
  <c r="BK212" i="12"/>
  <c r="N212" i="12"/>
  <c r="BF212" i="12"/>
  <c r="BI211" i="12"/>
  <c r="BH211" i="12"/>
  <c r="BG211" i="12"/>
  <c r="BE211" i="12"/>
  <c r="AA211" i="12"/>
  <c r="Y211" i="12"/>
  <c r="W211" i="12"/>
  <c r="BK211" i="12"/>
  <c r="N211" i="12"/>
  <c r="BF211" i="12"/>
  <c r="BI210" i="12"/>
  <c r="BH210" i="12"/>
  <c r="BG210" i="12"/>
  <c r="BE210" i="12"/>
  <c r="AA210" i="12"/>
  <c r="Y210" i="12"/>
  <c r="W210" i="12"/>
  <c r="BK210" i="12"/>
  <c r="N210" i="12"/>
  <c r="BF210" i="12"/>
  <c r="BI209" i="12"/>
  <c r="BH209" i="12"/>
  <c r="BG209" i="12"/>
  <c r="BE209" i="12"/>
  <c r="AA209" i="12"/>
  <c r="Y209" i="12"/>
  <c r="W209" i="12"/>
  <c r="BK209" i="12"/>
  <c r="N209" i="12"/>
  <c r="BF209" i="12"/>
  <c r="BI208" i="12"/>
  <c r="BH208" i="12"/>
  <c r="BG208" i="12"/>
  <c r="BE208" i="12"/>
  <c r="AA208" i="12"/>
  <c r="Y208" i="12"/>
  <c r="W208" i="12"/>
  <c r="BK208" i="12"/>
  <c r="N208" i="12"/>
  <c r="BF208" i="12"/>
  <c r="BI207" i="12"/>
  <c r="BH207" i="12"/>
  <c r="BG207" i="12"/>
  <c r="BE207" i="12"/>
  <c r="AA207" i="12"/>
  <c r="Y207" i="12"/>
  <c r="W207" i="12"/>
  <c r="BK207" i="12"/>
  <c r="N207" i="12"/>
  <c r="BF207" i="12"/>
  <c r="BI206" i="12"/>
  <c r="BH206" i="12"/>
  <c r="BG206" i="12"/>
  <c r="BE206" i="12"/>
  <c r="AA206" i="12"/>
  <c r="Y206" i="12"/>
  <c r="W206" i="12"/>
  <c r="BK206" i="12"/>
  <c r="N206" i="12"/>
  <c r="BF206" i="12"/>
  <c r="BI205" i="12"/>
  <c r="BH205" i="12"/>
  <c r="BG205" i="12"/>
  <c r="BE205" i="12"/>
  <c r="AA205" i="12"/>
  <c r="Y205" i="12"/>
  <c r="W205" i="12"/>
  <c r="BK205" i="12"/>
  <c r="N205" i="12"/>
  <c r="BF205" i="12"/>
  <c r="BI204" i="12"/>
  <c r="BH204" i="12"/>
  <c r="BG204" i="12"/>
  <c r="BE204" i="12"/>
  <c r="AA204" i="12"/>
  <c r="Y204" i="12"/>
  <c r="W204" i="12"/>
  <c r="BK204" i="12"/>
  <c r="N204" i="12"/>
  <c r="BF204" i="12"/>
  <c r="BI203" i="12"/>
  <c r="BH203" i="12"/>
  <c r="BG203" i="12"/>
  <c r="BE203" i="12"/>
  <c r="AA203" i="12"/>
  <c r="Y203" i="12"/>
  <c r="W203" i="12"/>
  <c r="BK203" i="12"/>
  <c r="N203" i="12"/>
  <c r="BF203" i="12"/>
  <c r="BI202" i="12"/>
  <c r="BH202" i="12"/>
  <c r="BG202" i="12"/>
  <c r="BE202" i="12"/>
  <c r="AA202" i="12"/>
  <c r="Y202" i="12"/>
  <c r="W202" i="12"/>
  <c r="BK202" i="12"/>
  <c r="N202" i="12"/>
  <c r="BF202" i="12"/>
  <c r="BI201" i="12"/>
  <c r="BH201" i="12"/>
  <c r="BG201" i="12"/>
  <c r="BE201" i="12"/>
  <c r="AA201" i="12"/>
  <c r="Y201" i="12"/>
  <c r="W201" i="12"/>
  <c r="BK201" i="12"/>
  <c r="N201" i="12"/>
  <c r="BF201" i="12"/>
  <c r="BI200" i="12"/>
  <c r="BH200" i="12"/>
  <c r="BG200" i="12"/>
  <c r="BE200" i="12"/>
  <c r="AA200" i="12"/>
  <c r="Y200" i="12"/>
  <c r="W200" i="12"/>
  <c r="BK200" i="12"/>
  <c r="N200" i="12"/>
  <c r="BF200" i="12"/>
  <c r="BI199" i="12"/>
  <c r="BH199" i="12"/>
  <c r="BG199" i="12"/>
  <c r="BE199" i="12"/>
  <c r="AA199" i="12"/>
  <c r="Y199" i="12"/>
  <c r="W199" i="12"/>
  <c r="BK199" i="12"/>
  <c r="N199" i="12"/>
  <c r="BF199" i="12"/>
  <c r="BI198" i="12"/>
  <c r="BH198" i="12"/>
  <c r="BG198" i="12"/>
  <c r="BE198" i="12"/>
  <c r="AA198" i="12"/>
  <c r="Y198" i="12"/>
  <c r="W198" i="12"/>
  <c r="BK198" i="12"/>
  <c r="BK194" i="12" s="1"/>
  <c r="N194" i="12" s="1"/>
  <c r="N97" i="12" s="1"/>
  <c r="N198" i="12"/>
  <c r="BF198" i="12"/>
  <c r="BI197" i="12"/>
  <c r="BH197" i="12"/>
  <c r="BG197" i="12"/>
  <c r="BE197" i="12"/>
  <c r="AA197" i="12"/>
  <c r="Y197" i="12"/>
  <c r="W197" i="12"/>
  <c r="W194" i="12" s="1"/>
  <c r="BK197" i="12"/>
  <c r="N197" i="12"/>
  <c r="BF197" i="12"/>
  <c r="BI196" i="12"/>
  <c r="BH196" i="12"/>
  <c r="BG196" i="12"/>
  <c r="BE196" i="12"/>
  <c r="AA196" i="12"/>
  <c r="Y196" i="12"/>
  <c r="W196" i="12"/>
  <c r="BK196" i="12"/>
  <c r="N196" i="12"/>
  <c r="BF196" i="12"/>
  <c r="BI195" i="12"/>
  <c r="BH195" i="12"/>
  <c r="BG195" i="12"/>
  <c r="BE195" i="12"/>
  <c r="AA195" i="12"/>
  <c r="AA194" i="12"/>
  <c r="Y195" i="12"/>
  <c r="Y194" i="12"/>
  <c r="W195" i="12"/>
  <c r="BK195" i="12"/>
  <c r="N195" i="12"/>
  <c r="BF195" i="12" s="1"/>
  <c r="BI193" i="12"/>
  <c r="BH193" i="12"/>
  <c r="BG193" i="12"/>
  <c r="BE193" i="12"/>
  <c r="AA193" i="12"/>
  <c r="Y193" i="12"/>
  <c r="W193" i="12"/>
  <c r="BK193" i="12"/>
  <c r="N193" i="12"/>
  <c r="BF193" i="12"/>
  <c r="BI192" i="12"/>
  <c r="BH192" i="12"/>
  <c r="BG192" i="12"/>
  <c r="BE192" i="12"/>
  <c r="AA192" i="12"/>
  <c r="Y192" i="12"/>
  <c r="W192" i="12"/>
  <c r="BK192" i="12"/>
  <c r="N192" i="12"/>
  <c r="BF192" i="12"/>
  <c r="BI191" i="12"/>
  <c r="BH191" i="12"/>
  <c r="BG191" i="12"/>
  <c r="BE191" i="12"/>
  <c r="AA191" i="12"/>
  <c r="Y191" i="12"/>
  <c r="W191" i="12"/>
  <c r="BK191" i="12"/>
  <c r="N191" i="12"/>
  <c r="BF191" i="12"/>
  <c r="BI190" i="12"/>
  <c r="BH190" i="12"/>
  <c r="BG190" i="12"/>
  <c r="BE190" i="12"/>
  <c r="AA190" i="12"/>
  <c r="Y190" i="12"/>
  <c r="W190" i="12"/>
  <c r="BK190" i="12"/>
  <c r="N190" i="12"/>
  <c r="BF190" i="12"/>
  <c r="BI189" i="12"/>
  <c r="BH189" i="12"/>
  <c r="BG189" i="12"/>
  <c r="BE189" i="12"/>
  <c r="AA189" i="12"/>
  <c r="Y189" i="12"/>
  <c r="W189" i="12"/>
  <c r="BK189" i="12"/>
  <c r="N189" i="12"/>
  <c r="BF189" i="12"/>
  <c r="BI188" i="12"/>
  <c r="BH188" i="12"/>
  <c r="BG188" i="12"/>
  <c r="BE188" i="12"/>
  <c r="AA188" i="12"/>
  <c r="Y188" i="12"/>
  <c r="W188" i="12"/>
  <c r="BK188" i="12"/>
  <c r="N188" i="12"/>
  <c r="BF188" i="12"/>
  <c r="BI187" i="12"/>
  <c r="BH187" i="12"/>
  <c r="BG187" i="12"/>
  <c r="BE187" i="12"/>
  <c r="AA187" i="12"/>
  <c r="Y187" i="12"/>
  <c r="W187" i="12"/>
  <c r="BK187" i="12"/>
  <c r="N187" i="12"/>
  <c r="BF187" i="12"/>
  <c r="BI186" i="12"/>
  <c r="BH186" i="12"/>
  <c r="BG186" i="12"/>
  <c r="BE186" i="12"/>
  <c r="AA186" i="12"/>
  <c r="Y186" i="12"/>
  <c r="W186" i="12"/>
  <c r="BK186" i="12"/>
  <c r="N186" i="12"/>
  <c r="BF186" i="12"/>
  <c r="BI185" i="12"/>
  <c r="BH185" i="12"/>
  <c r="BG185" i="12"/>
  <c r="BE185" i="12"/>
  <c r="AA185" i="12"/>
  <c r="Y185" i="12"/>
  <c r="W185" i="12"/>
  <c r="BK185" i="12"/>
  <c r="N185" i="12"/>
  <c r="BF185" i="12"/>
  <c r="BI184" i="12"/>
  <c r="BH184" i="12"/>
  <c r="BG184" i="12"/>
  <c r="BE184" i="12"/>
  <c r="AA184" i="12"/>
  <c r="Y184" i="12"/>
  <c r="W184" i="12"/>
  <c r="BK184" i="12"/>
  <c r="N184" i="12"/>
  <c r="BF184" i="12"/>
  <c r="BI183" i="12"/>
  <c r="BH183" i="12"/>
  <c r="BG183" i="12"/>
  <c r="BE183" i="12"/>
  <c r="AA183" i="12"/>
  <c r="Y183" i="12"/>
  <c r="W183" i="12"/>
  <c r="BK183" i="12"/>
  <c r="N183" i="12"/>
  <c r="BF183" i="12"/>
  <c r="BI182" i="12"/>
  <c r="BH182" i="12"/>
  <c r="BG182" i="12"/>
  <c r="BE182" i="12"/>
  <c r="AA182" i="12"/>
  <c r="Y182" i="12"/>
  <c r="W182" i="12"/>
  <c r="BK182" i="12"/>
  <c r="N182" i="12"/>
  <c r="BF182" i="12"/>
  <c r="BI181" i="12"/>
  <c r="BH181" i="12"/>
  <c r="BG181" i="12"/>
  <c r="BE181" i="12"/>
  <c r="AA181" i="12"/>
  <c r="Y181" i="12"/>
  <c r="W181" i="12"/>
  <c r="BK181" i="12"/>
  <c r="N181" i="12"/>
  <c r="BF181" i="12"/>
  <c r="BI180" i="12"/>
  <c r="BH180" i="12"/>
  <c r="BG180" i="12"/>
  <c r="BE180" i="12"/>
  <c r="AA180" i="12"/>
  <c r="Y180" i="12"/>
  <c r="W180" i="12"/>
  <c r="BK180" i="12"/>
  <c r="N180" i="12"/>
  <c r="BF180" i="12"/>
  <c r="BI179" i="12"/>
  <c r="BH179" i="12"/>
  <c r="BG179" i="12"/>
  <c r="BE179" i="12"/>
  <c r="AA179" i="12"/>
  <c r="Y179" i="12"/>
  <c r="W179" i="12"/>
  <c r="BK179" i="12"/>
  <c r="N179" i="12"/>
  <c r="BF179" i="12"/>
  <c r="BI178" i="12"/>
  <c r="BH178" i="12"/>
  <c r="BG178" i="12"/>
  <c r="BE178" i="12"/>
  <c r="AA178" i="12"/>
  <c r="Y178" i="12"/>
  <c r="W178" i="12"/>
  <c r="BK178" i="12"/>
  <c r="N178" i="12"/>
  <c r="BF178" i="12"/>
  <c r="BI177" i="12"/>
  <c r="BH177" i="12"/>
  <c r="BG177" i="12"/>
  <c r="BE177" i="12"/>
  <c r="AA177" i="12"/>
  <c r="Y177" i="12"/>
  <c r="W177" i="12"/>
  <c r="BK177" i="12"/>
  <c r="N177" i="12"/>
  <c r="BF177" i="12"/>
  <c r="BI176" i="12"/>
  <c r="BH176" i="12"/>
  <c r="BG176" i="12"/>
  <c r="BE176" i="12"/>
  <c r="AA176" i="12"/>
  <c r="Y176" i="12"/>
  <c r="W176" i="12"/>
  <c r="BK176" i="12"/>
  <c r="N176" i="12"/>
  <c r="BF176" i="12"/>
  <c r="BI175" i="12"/>
  <c r="BH175" i="12"/>
  <c r="BG175" i="12"/>
  <c r="BE175" i="12"/>
  <c r="AA175" i="12"/>
  <c r="Y175" i="12"/>
  <c r="W175" i="12"/>
  <c r="BK175" i="12"/>
  <c r="N175" i="12"/>
  <c r="BF175" i="12"/>
  <c r="BI174" i="12"/>
  <c r="BH174" i="12"/>
  <c r="BG174" i="12"/>
  <c r="BE174" i="12"/>
  <c r="AA174" i="12"/>
  <c r="Y174" i="12"/>
  <c r="W174" i="12"/>
  <c r="BK174" i="12"/>
  <c r="N174" i="12"/>
  <c r="BF174" i="12"/>
  <c r="BI173" i="12"/>
  <c r="BH173" i="12"/>
  <c r="BG173" i="12"/>
  <c r="BE173" i="12"/>
  <c r="AA173" i="12"/>
  <c r="Y173" i="12"/>
  <c r="W173" i="12"/>
  <c r="BK173" i="12"/>
  <c r="N173" i="12"/>
  <c r="BF173" i="12"/>
  <c r="BI172" i="12"/>
  <c r="BH172" i="12"/>
  <c r="BG172" i="12"/>
  <c r="BE172" i="12"/>
  <c r="AA172" i="12"/>
  <c r="Y172" i="12"/>
  <c r="W172" i="12"/>
  <c r="BK172" i="12"/>
  <c r="N172" i="12"/>
  <c r="BF172" i="12"/>
  <c r="BI171" i="12"/>
  <c r="BH171" i="12"/>
  <c r="BG171" i="12"/>
  <c r="BE171" i="12"/>
  <c r="AA171" i="12"/>
  <c r="Y171" i="12"/>
  <c r="W171" i="12"/>
  <c r="BK171" i="12"/>
  <c r="N171" i="12"/>
  <c r="BF171" i="12"/>
  <c r="BI170" i="12"/>
  <c r="BH170" i="12"/>
  <c r="BG170" i="12"/>
  <c r="BE170" i="12"/>
  <c r="AA170" i="12"/>
  <c r="Y170" i="12"/>
  <c r="W170" i="12"/>
  <c r="BK170" i="12"/>
  <c r="N170" i="12"/>
  <c r="BF170" i="12"/>
  <c r="BI169" i="12"/>
  <c r="BH169" i="12"/>
  <c r="BG169" i="12"/>
  <c r="BE169" i="12"/>
  <c r="AA169" i="12"/>
  <c r="Y169" i="12"/>
  <c r="W169" i="12"/>
  <c r="BK169" i="12"/>
  <c r="N169" i="12"/>
  <c r="BF169" i="12"/>
  <c r="BI168" i="12"/>
  <c r="BH168" i="12"/>
  <c r="BG168" i="12"/>
  <c r="BE168" i="12"/>
  <c r="AA168" i="12"/>
  <c r="Y168" i="12"/>
  <c r="W168" i="12"/>
  <c r="BK168" i="12"/>
  <c r="N168" i="12"/>
  <c r="BF168" i="12"/>
  <c r="BI167" i="12"/>
  <c r="BH167" i="12"/>
  <c r="BG167" i="12"/>
  <c r="BE167" i="12"/>
  <c r="AA167" i="12"/>
  <c r="Y167" i="12"/>
  <c r="W167" i="12"/>
  <c r="BK167" i="12"/>
  <c r="N167" i="12"/>
  <c r="BF167" i="12"/>
  <c r="BI166" i="12"/>
  <c r="BH166" i="12"/>
  <c r="BG166" i="12"/>
  <c r="BE166" i="12"/>
  <c r="AA166" i="12"/>
  <c r="Y166" i="12"/>
  <c r="W166" i="12"/>
  <c r="BK166" i="12"/>
  <c r="N166" i="12"/>
  <c r="BF166" i="12"/>
  <c r="BI165" i="12"/>
  <c r="BH165" i="12"/>
  <c r="BG165" i="12"/>
  <c r="BE165" i="12"/>
  <c r="AA165" i="12"/>
  <c r="Y165" i="12"/>
  <c r="Y162" i="12" s="1"/>
  <c r="W165" i="12"/>
  <c r="BK165" i="12"/>
  <c r="N165" i="12"/>
  <c r="BF165" i="12"/>
  <c r="BI164" i="12"/>
  <c r="BH164" i="12"/>
  <c r="BG164" i="12"/>
  <c r="BE164" i="12"/>
  <c r="AA164" i="12"/>
  <c r="AA162" i="12" s="1"/>
  <c r="Y164" i="12"/>
  <c r="W164" i="12"/>
  <c r="BK164" i="12"/>
  <c r="BK162" i="12" s="1"/>
  <c r="N162" i="12" s="1"/>
  <c r="N96" i="12" s="1"/>
  <c r="N164" i="12"/>
  <c r="BF164" i="12"/>
  <c r="BI163" i="12"/>
  <c r="BH163" i="12"/>
  <c r="BG163" i="12"/>
  <c r="BE163" i="12"/>
  <c r="AA163" i="12"/>
  <c r="Y163" i="12"/>
  <c r="W163" i="12"/>
  <c r="W162" i="12"/>
  <c r="BK163" i="12"/>
  <c r="N163" i="12"/>
  <c r="BF163" i="12" s="1"/>
  <c r="BI161" i="12"/>
  <c r="BH161" i="12"/>
  <c r="BG161" i="12"/>
  <c r="BE161" i="12"/>
  <c r="AA161" i="12"/>
  <c r="Y161" i="12"/>
  <c r="W161" i="12"/>
  <c r="BK161" i="12"/>
  <c r="N161" i="12"/>
  <c r="BF161" i="12"/>
  <c r="BI160" i="12"/>
  <c r="BH160" i="12"/>
  <c r="BG160" i="12"/>
  <c r="BE160" i="12"/>
  <c r="AA160" i="12"/>
  <c r="Y160" i="12"/>
  <c r="W160" i="12"/>
  <c r="BK160" i="12"/>
  <c r="N160" i="12"/>
  <c r="BF160" i="12"/>
  <c r="BI159" i="12"/>
  <c r="BH159" i="12"/>
  <c r="BG159" i="12"/>
  <c r="BE159" i="12"/>
  <c r="AA159" i="12"/>
  <c r="Y159" i="12"/>
  <c r="W159" i="12"/>
  <c r="BK159" i="12"/>
  <c r="N159" i="12"/>
  <c r="BF159" i="12"/>
  <c r="BI158" i="12"/>
  <c r="BH158" i="12"/>
  <c r="BG158" i="12"/>
  <c r="BE158" i="12"/>
  <c r="AA158" i="12"/>
  <c r="Y158" i="12"/>
  <c r="Y155" i="12" s="1"/>
  <c r="W158" i="12"/>
  <c r="BK158" i="12"/>
  <c r="N158" i="12"/>
  <c r="BF158" i="12"/>
  <c r="BI157" i="12"/>
  <c r="BH157" i="12"/>
  <c r="BG157" i="12"/>
  <c r="BE157" i="12"/>
  <c r="AA157" i="12"/>
  <c r="Y157" i="12"/>
  <c r="W157" i="12"/>
  <c r="BK157" i="12"/>
  <c r="BK155" i="12" s="1"/>
  <c r="N155" i="12" s="1"/>
  <c r="N95" i="12" s="1"/>
  <c r="N157" i="12"/>
  <c r="BF157" i="12"/>
  <c r="BI156" i="12"/>
  <c r="BH156" i="12"/>
  <c r="BG156" i="12"/>
  <c r="BE156" i="12"/>
  <c r="AA156" i="12"/>
  <c r="AA155" i="12"/>
  <c r="Y156" i="12"/>
  <c r="W156" i="12"/>
  <c r="W155" i="12"/>
  <c r="BK156" i="12"/>
  <c r="N156" i="12"/>
  <c r="BF156" i="12" s="1"/>
  <c r="BI154" i="12"/>
  <c r="BH154" i="12"/>
  <c r="BG154" i="12"/>
  <c r="BE154" i="12"/>
  <c r="AA154" i="12"/>
  <c r="Y154" i="12"/>
  <c r="W154" i="12"/>
  <c r="BK154" i="12"/>
  <c r="N154" i="12"/>
  <c r="BF154" i="12"/>
  <c r="BI153" i="12"/>
  <c r="BH153" i="12"/>
  <c r="BG153" i="12"/>
  <c r="BE153" i="12"/>
  <c r="AA153" i="12"/>
  <c r="Y153" i="12"/>
  <c r="W153" i="12"/>
  <c r="BK153" i="12"/>
  <c r="N153" i="12"/>
  <c r="BF153" i="12"/>
  <c r="BI152" i="12"/>
  <c r="BH152" i="12"/>
  <c r="BG152" i="12"/>
  <c r="BE152" i="12"/>
  <c r="AA152" i="12"/>
  <c r="Y152" i="12"/>
  <c r="W152" i="12"/>
  <c r="BK152" i="12"/>
  <c r="N152" i="12"/>
  <c r="BF152" i="12"/>
  <c r="BI151" i="12"/>
  <c r="BH151" i="12"/>
  <c r="BG151" i="12"/>
  <c r="BE151" i="12"/>
  <c r="AA151" i="12"/>
  <c r="Y151" i="12"/>
  <c r="W151" i="12"/>
  <c r="BK151" i="12"/>
  <c r="N151" i="12"/>
  <c r="BF151" i="12"/>
  <c r="BI150" i="12"/>
  <c r="BH150" i="12"/>
  <c r="BG150" i="12"/>
  <c r="BE150" i="12"/>
  <c r="AA150" i="12"/>
  <c r="Y150" i="12"/>
  <c r="W150" i="12"/>
  <c r="BK150" i="12"/>
  <c r="N150" i="12"/>
  <c r="BF150" i="12"/>
  <c r="BI149" i="12"/>
  <c r="BH149" i="12"/>
  <c r="BG149" i="12"/>
  <c r="BE149" i="12"/>
  <c r="AA149" i="12"/>
  <c r="Y149" i="12"/>
  <c r="W149" i="12"/>
  <c r="BK149" i="12"/>
  <c r="N149" i="12"/>
  <c r="BF149" i="12"/>
  <c r="BI148" i="12"/>
  <c r="BH148" i="12"/>
  <c r="BG148" i="12"/>
  <c r="BE148" i="12"/>
  <c r="AA148" i="12"/>
  <c r="Y148" i="12"/>
  <c r="W148" i="12"/>
  <c r="BK148" i="12"/>
  <c r="N148" i="12"/>
  <c r="BF148" i="12"/>
  <c r="BI147" i="12"/>
  <c r="BH147" i="12"/>
  <c r="BG147" i="12"/>
  <c r="BE147" i="12"/>
  <c r="AA147" i="12"/>
  <c r="Y147" i="12"/>
  <c r="W147" i="12"/>
  <c r="BK147" i="12"/>
  <c r="N147" i="12"/>
  <c r="BF147" i="12"/>
  <c r="BI146" i="12"/>
  <c r="BH146" i="12"/>
  <c r="BG146" i="12"/>
  <c r="BE146" i="12"/>
  <c r="AA146" i="12"/>
  <c r="Y146" i="12"/>
  <c r="W146" i="12"/>
  <c r="BK146" i="12"/>
  <c r="N146" i="12"/>
  <c r="BF146" i="12"/>
  <c r="BI145" i="12"/>
  <c r="BH145" i="12"/>
  <c r="BG145" i="12"/>
  <c r="BE145" i="12"/>
  <c r="AA145" i="12"/>
  <c r="Y145" i="12"/>
  <c r="W145" i="12"/>
  <c r="BK145" i="12"/>
  <c r="N145" i="12"/>
  <c r="BF145" i="12"/>
  <c r="BI144" i="12"/>
  <c r="BH144" i="12"/>
  <c r="BG144" i="12"/>
  <c r="BE144" i="12"/>
  <c r="AA144" i="12"/>
  <c r="Y144" i="12"/>
  <c r="W144" i="12"/>
  <c r="BK144" i="12"/>
  <c r="N144" i="12"/>
  <c r="BF144" i="12"/>
  <c r="BI143" i="12"/>
  <c r="BH143" i="12"/>
  <c r="BG143" i="12"/>
  <c r="BE143" i="12"/>
  <c r="AA143" i="12"/>
  <c r="Y143" i="12"/>
  <c r="W143" i="12"/>
  <c r="BK143" i="12"/>
  <c r="N143" i="12"/>
  <c r="BF143" i="12"/>
  <c r="BI142" i="12"/>
  <c r="BH142" i="12"/>
  <c r="BG142" i="12"/>
  <c r="BE142" i="12"/>
  <c r="AA142" i="12"/>
  <c r="Y142" i="12"/>
  <c r="W142" i="12"/>
  <c r="BK142" i="12"/>
  <c r="N142" i="12"/>
  <c r="BF142" i="12"/>
  <c r="BI141" i="12"/>
  <c r="BH141" i="12"/>
  <c r="BG141" i="12"/>
  <c r="BE141" i="12"/>
  <c r="AA141" i="12"/>
  <c r="Y141" i="12"/>
  <c r="W141" i="12"/>
  <c r="BK141" i="12"/>
  <c r="N141" i="12"/>
  <c r="BF141" i="12"/>
  <c r="BI140" i="12"/>
  <c r="BH140" i="12"/>
  <c r="BG140" i="12"/>
  <c r="BE140" i="12"/>
  <c r="AA140" i="12"/>
  <c r="AA139" i="12"/>
  <c r="AA138" i="12" s="1"/>
  <c r="Y140" i="12"/>
  <c r="Y139" i="12" s="1"/>
  <c r="Y138" i="12" s="1"/>
  <c r="W140" i="12"/>
  <c r="W139" i="12"/>
  <c r="BK140" i="12"/>
  <c r="N140" i="12"/>
  <c r="BF140" i="12"/>
  <c r="BI137" i="12"/>
  <c r="BH137" i="12"/>
  <c r="BG137" i="12"/>
  <c r="BE137" i="12"/>
  <c r="AA137" i="12"/>
  <c r="Y137" i="12"/>
  <c r="W137" i="12"/>
  <c r="BK137" i="12"/>
  <c r="N137" i="12"/>
  <c r="BF137" i="12"/>
  <c r="BI136" i="12"/>
  <c r="BH136" i="12"/>
  <c r="BG136" i="12"/>
  <c r="BE136" i="12"/>
  <c r="AA136" i="12"/>
  <c r="Y136" i="12"/>
  <c r="Y133" i="12" s="1"/>
  <c r="W136" i="12"/>
  <c r="BK136" i="12"/>
  <c r="N136" i="12"/>
  <c r="BF136" i="12"/>
  <c r="BI135" i="12"/>
  <c r="BH135" i="12"/>
  <c r="BG135" i="12"/>
  <c r="BE135" i="12"/>
  <c r="AA135" i="12"/>
  <c r="Y135" i="12"/>
  <c r="W135" i="12"/>
  <c r="BK135" i="12"/>
  <c r="N135" i="12"/>
  <c r="BF135" i="12"/>
  <c r="BI134" i="12"/>
  <c r="BH134" i="12"/>
  <c r="BG134" i="12"/>
  <c r="BE134" i="12"/>
  <c r="AA134" i="12"/>
  <c r="AA133" i="12"/>
  <c r="Y134" i="12"/>
  <c r="W134" i="12"/>
  <c r="W133" i="12"/>
  <c r="BK134" i="12"/>
  <c r="BK133" i="12"/>
  <c r="N133" i="12" s="1"/>
  <c r="N92" i="12" s="1"/>
  <c r="N134" i="12"/>
  <c r="BF134" i="12" s="1"/>
  <c r="BI132" i="12"/>
  <c r="BH132" i="12"/>
  <c r="BG132" i="12"/>
  <c r="BE132" i="12"/>
  <c r="AA132" i="12"/>
  <c r="Y132" i="12"/>
  <c r="W132" i="12"/>
  <c r="BK132" i="12"/>
  <c r="N132" i="12"/>
  <c r="BF132" i="12"/>
  <c r="BI131" i="12"/>
  <c r="BH131" i="12"/>
  <c r="BG131" i="12"/>
  <c r="BE131" i="12"/>
  <c r="AA131" i="12"/>
  <c r="AA130" i="12"/>
  <c r="AA129" i="12" s="1"/>
  <c r="AA128" i="12" s="1"/>
  <c r="Y131" i="12"/>
  <c r="Y130" i="12"/>
  <c r="W131" i="12"/>
  <c r="W130" i="12"/>
  <c r="W129" i="12" s="1"/>
  <c r="BK131" i="12"/>
  <c r="BK130" i="12" s="1"/>
  <c r="N131" i="12"/>
  <c r="BF131" i="12" s="1"/>
  <c r="F122" i="12"/>
  <c r="F120" i="12"/>
  <c r="BI108" i="12"/>
  <c r="BH108" i="12"/>
  <c r="BG108" i="12"/>
  <c r="BE108" i="12"/>
  <c r="BI107" i="12"/>
  <c r="BH107" i="12"/>
  <c r="BG107" i="12"/>
  <c r="BE107" i="12"/>
  <c r="BI106" i="12"/>
  <c r="BH106" i="12"/>
  <c r="BG106" i="12"/>
  <c r="BE106" i="12"/>
  <c r="BI105" i="12"/>
  <c r="BH105" i="12"/>
  <c r="BG105" i="12"/>
  <c r="BE105" i="12"/>
  <c r="BI104" i="12"/>
  <c r="BH104" i="12"/>
  <c r="BG104" i="12"/>
  <c r="BE104" i="12"/>
  <c r="BI103" i="12"/>
  <c r="H37" i="12" s="1"/>
  <c r="BD100" i="1" s="1"/>
  <c r="BH103" i="12"/>
  <c r="BG103" i="12"/>
  <c r="BE103" i="12"/>
  <c r="F82" i="12"/>
  <c r="F80" i="12"/>
  <c r="O22" i="12"/>
  <c r="O21" i="12"/>
  <c r="O19" i="12"/>
  <c r="E19" i="12"/>
  <c r="M124" i="12" s="1"/>
  <c r="M84" i="12"/>
  <c r="O18" i="12"/>
  <c r="O16" i="12"/>
  <c r="E16" i="12"/>
  <c r="F85" i="12" s="1"/>
  <c r="O15" i="12"/>
  <c r="O13" i="12"/>
  <c r="E13" i="12"/>
  <c r="F124" i="12"/>
  <c r="F84" i="12"/>
  <c r="O12" i="12"/>
  <c r="F6" i="12"/>
  <c r="F78" i="12" s="1"/>
  <c r="F118" i="12"/>
  <c r="AY99" i="1"/>
  <c r="AX99" i="1"/>
  <c r="BI148" i="11"/>
  <c r="BH148" i="11"/>
  <c r="BG148" i="11"/>
  <c r="BE148" i="11"/>
  <c r="BK148" i="11"/>
  <c r="N148" i="11" s="1"/>
  <c r="BF148" i="11" s="1"/>
  <c r="BI147" i="11"/>
  <c r="BH147" i="11"/>
  <c r="BG147" i="11"/>
  <c r="BE147" i="11"/>
  <c r="BK147" i="11"/>
  <c r="N147" i="11"/>
  <c r="BF147" i="11"/>
  <c r="BI146" i="11"/>
  <c r="BH146" i="11"/>
  <c r="BG146" i="11"/>
  <c r="BE146" i="11"/>
  <c r="BK146" i="11"/>
  <c r="N146" i="11"/>
  <c r="BF146" i="11"/>
  <c r="BI145" i="11"/>
  <c r="BH145" i="11"/>
  <c r="BG145" i="11"/>
  <c r="BE145" i="11"/>
  <c r="BK145" i="11"/>
  <c r="N145" i="11"/>
  <c r="BF145" i="11" s="1"/>
  <c r="BI144" i="11"/>
  <c r="BH144" i="11"/>
  <c r="BG144" i="11"/>
  <c r="BE144" i="11"/>
  <c r="BK144" i="11"/>
  <c r="BI142" i="11"/>
  <c r="BH142" i="11"/>
  <c r="BG142" i="11"/>
  <c r="BE142" i="11"/>
  <c r="AA142" i="11"/>
  <c r="AA141" i="11"/>
  <c r="AA140" i="11"/>
  <c r="Y142" i="11"/>
  <c r="Y141" i="11"/>
  <c r="Y140" i="11" s="1"/>
  <c r="W142" i="11"/>
  <c r="W141" i="11"/>
  <c r="W140" i="11"/>
  <c r="BK142" i="11"/>
  <c r="BK141" i="11"/>
  <c r="N142" i="11"/>
  <c r="BF142" i="11" s="1"/>
  <c r="BI139" i="11"/>
  <c r="BH139" i="11"/>
  <c r="BG139" i="11"/>
  <c r="BE139" i="11"/>
  <c r="AA139" i="11"/>
  <c r="Y139" i="11"/>
  <c r="W139" i="11"/>
  <c r="BK139" i="11"/>
  <c r="N139" i="11"/>
  <c r="BF139" i="11" s="1"/>
  <c r="BI138" i="11"/>
  <c r="BH138" i="11"/>
  <c r="BG138" i="11"/>
  <c r="BE138" i="11"/>
  <c r="AA138" i="11"/>
  <c r="Y138" i="11"/>
  <c r="W138" i="11"/>
  <c r="BK138" i="11"/>
  <c r="N138" i="11"/>
  <c r="BF138" i="11"/>
  <c r="BI137" i="11"/>
  <c r="BH137" i="11"/>
  <c r="BG137" i="11"/>
  <c r="BE137" i="11"/>
  <c r="AA137" i="11"/>
  <c r="Y137" i="11"/>
  <c r="W137" i="11"/>
  <c r="BK137" i="11"/>
  <c r="N137" i="11"/>
  <c r="BF137" i="11" s="1"/>
  <c r="BI136" i="11"/>
  <c r="BH136" i="11"/>
  <c r="BG136" i="11"/>
  <c r="BE136" i="11"/>
  <c r="AA136" i="11"/>
  <c r="Y136" i="11"/>
  <c r="W136" i="11"/>
  <c r="BK136" i="11"/>
  <c r="N136" i="11"/>
  <c r="BF136" i="11" s="1"/>
  <c r="BI135" i="11"/>
  <c r="BH135" i="11"/>
  <c r="BG135" i="11"/>
  <c r="BE135" i="11"/>
  <c r="AA135" i="11"/>
  <c r="Y135" i="11"/>
  <c r="W135" i="11"/>
  <c r="BK135" i="11"/>
  <c r="N135" i="11"/>
  <c r="BF135" i="11"/>
  <c r="BI134" i="11"/>
  <c r="BH134" i="11"/>
  <c r="BG134" i="11"/>
  <c r="BE134" i="11"/>
  <c r="AA134" i="11"/>
  <c r="Y134" i="11"/>
  <c r="W134" i="11"/>
  <c r="BK134" i="11"/>
  <c r="N134" i="11"/>
  <c r="BF134" i="11" s="1"/>
  <c r="BI133" i="11"/>
  <c r="BH133" i="11"/>
  <c r="BG133" i="11"/>
  <c r="BE133" i="11"/>
  <c r="AA133" i="11"/>
  <c r="Y133" i="11"/>
  <c r="W133" i="11"/>
  <c r="BK133" i="11"/>
  <c r="N133" i="11"/>
  <c r="BF133" i="11" s="1"/>
  <c r="BI132" i="11"/>
  <c r="BH132" i="11"/>
  <c r="BG132" i="11"/>
  <c r="BE132" i="11"/>
  <c r="AA132" i="11"/>
  <c r="Y132" i="11"/>
  <c r="W132" i="11"/>
  <c r="BK132" i="11"/>
  <c r="N132" i="11"/>
  <c r="BF132" i="11"/>
  <c r="BI131" i="11"/>
  <c r="BH131" i="11"/>
  <c r="BG131" i="11"/>
  <c r="BE131" i="11"/>
  <c r="AA131" i="11"/>
  <c r="Y131" i="11"/>
  <c r="W131" i="11"/>
  <c r="W128" i="11" s="1"/>
  <c r="W124" i="11" s="1"/>
  <c r="W123" i="11" s="1"/>
  <c r="AU99" i="1" s="1"/>
  <c r="BK131" i="11"/>
  <c r="N131" i="11"/>
  <c r="BF131" i="11" s="1"/>
  <c r="BI130" i="11"/>
  <c r="BH130" i="11"/>
  <c r="BG130" i="11"/>
  <c r="BE130" i="11"/>
  <c r="AA130" i="11"/>
  <c r="Y130" i="11"/>
  <c r="W130" i="11"/>
  <c r="BK130" i="11"/>
  <c r="N130" i="11"/>
  <c r="BF130" i="11" s="1"/>
  <c r="BI129" i="11"/>
  <c r="H37" i="11" s="1"/>
  <c r="BD99" i="1" s="1"/>
  <c r="BH129" i="11"/>
  <c r="BG129" i="11"/>
  <c r="BE129" i="11"/>
  <c r="AA129" i="11"/>
  <c r="Y129" i="11"/>
  <c r="Y128" i="11" s="1"/>
  <c r="W129" i="11"/>
  <c r="BK129" i="11"/>
  <c r="BK128" i="11" s="1"/>
  <c r="N128" i="11" s="1"/>
  <c r="N92" i="11" s="1"/>
  <c r="N129" i="11"/>
  <c r="BF129" i="11" s="1"/>
  <c r="BI127" i="11"/>
  <c r="BH127" i="11"/>
  <c r="BG127" i="11"/>
  <c r="BE127" i="11"/>
  <c r="AA127" i="11"/>
  <c r="Y127" i="11"/>
  <c r="W127" i="11"/>
  <c r="W125" i="11" s="1"/>
  <c r="BK127" i="11"/>
  <c r="N127" i="11"/>
  <c r="BF127" i="11" s="1"/>
  <c r="BI126" i="11"/>
  <c r="BH126" i="11"/>
  <c r="BG126" i="11"/>
  <c r="BE126" i="11"/>
  <c r="AA126" i="11"/>
  <c r="AA125" i="11" s="1"/>
  <c r="Y126" i="11"/>
  <c r="Y125" i="11" s="1"/>
  <c r="Y124" i="11" s="1"/>
  <c r="Y123" i="11" s="1"/>
  <c r="W126" i="11"/>
  <c r="BK126" i="11"/>
  <c r="BK125" i="11" s="1"/>
  <c r="N125" i="11" s="1"/>
  <c r="N91" i="11" s="1"/>
  <c r="BK124" i="11"/>
  <c r="N124" i="11" s="1"/>
  <c r="N90" i="11" s="1"/>
  <c r="N126" i="11"/>
  <c r="BF126" i="11"/>
  <c r="F117" i="11"/>
  <c r="F115" i="11"/>
  <c r="BI103" i="11"/>
  <c r="BH103" i="11"/>
  <c r="BG103" i="11"/>
  <c r="BE103" i="11"/>
  <c r="BI102" i="11"/>
  <c r="BH102" i="11"/>
  <c r="BG102" i="11"/>
  <c r="BE102" i="11"/>
  <c r="BI101" i="11"/>
  <c r="BH101" i="11"/>
  <c r="BG101" i="11"/>
  <c r="BE101" i="11"/>
  <c r="BI100" i="11"/>
  <c r="BH100" i="11"/>
  <c r="BG100" i="11"/>
  <c r="BE100" i="11"/>
  <c r="BI99" i="11"/>
  <c r="BH99" i="11"/>
  <c r="BG99" i="11"/>
  <c r="H35" i="11" s="1"/>
  <c r="BB99" i="1" s="1"/>
  <c r="BE99" i="11"/>
  <c r="BI98" i="11"/>
  <c r="BH98" i="11"/>
  <c r="H36" i="11" s="1"/>
  <c r="BC99" i="1" s="1"/>
  <c r="BG98" i="11"/>
  <c r="BE98" i="11"/>
  <c r="M33" i="11" s="1"/>
  <c r="AV99" i="1" s="1"/>
  <c r="F82" i="11"/>
  <c r="F80" i="11"/>
  <c r="O22" i="11"/>
  <c r="O21" i="11"/>
  <c r="O19" i="11"/>
  <c r="E19" i="11"/>
  <c r="M119" i="11"/>
  <c r="M84" i="11"/>
  <c r="O18" i="11"/>
  <c r="O16" i="11"/>
  <c r="E16" i="11"/>
  <c r="F120" i="11" s="1"/>
  <c r="O15" i="11"/>
  <c r="O13" i="11"/>
  <c r="E13" i="11"/>
  <c r="F119" i="11" s="1"/>
  <c r="O12" i="11"/>
  <c r="M117" i="11"/>
  <c r="F6" i="11"/>
  <c r="F113" i="11" s="1"/>
  <c r="F78" i="11"/>
  <c r="AY97" i="1"/>
  <c r="AX97" i="1"/>
  <c r="BI269" i="10"/>
  <c r="BH269" i="10"/>
  <c r="BG269" i="10"/>
  <c r="BE269" i="10"/>
  <c r="BK269" i="10"/>
  <c r="N269" i="10" s="1"/>
  <c r="BF269" i="10" s="1"/>
  <c r="BI268" i="10"/>
  <c r="BH268" i="10"/>
  <c r="BG268" i="10"/>
  <c r="BE268" i="10"/>
  <c r="BK268" i="10"/>
  <c r="N268" i="10"/>
  <c r="BF268" i="10" s="1"/>
  <c r="BI267" i="10"/>
  <c r="BH267" i="10"/>
  <c r="BG267" i="10"/>
  <c r="BE267" i="10"/>
  <c r="BK267" i="10"/>
  <c r="BK264" i="10" s="1"/>
  <c r="N264" i="10" s="1"/>
  <c r="N100" i="10" s="1"/>
  <c r="BI266" i="10"/>
  <c r="BH266" i="10"/>
  <c r="BG266" i="10"/>
  <c r="BE266" i="10"/>
  <c r="BK266" i="10"/>
  <c r="N266" i="10"/>
  <c r="BF266" i="10"/>
  <c r="BI265" i="10"/>
  <c r="BH265" i="10"/>
  <c r="BG265" i="10"/>
  <c r="BE265" i="10"/>
  <c r="BK265" i="10"/>
  <c r="N265" i="10"/>
  <c r="BF265" i="10"/>
  <c r="BI263" i="10"/>
  <c r="BH263" i="10"/>
  <c r="BG263" i="10"/>
  <c r="BE263" i="10"/>
  <c r="AA263" i="10"/>
  <c r="AA262" i="10" s="1"/>
  <c r="Y263" i="10"/>
  <c r="Y262" i="10"/>
  <c r="W263" i="10"/>
  <c r="W262" i="10" s="1"/>
  <c r="BK263" i="10"/>
  <c r="BK262" i="10" s="1"/>
  <c r="N262" i="10" s="1"/>
  <c r="N99" i="10" s="1"/>
  <c r="N263" i="10"/>
  <c r="BF263" i="10"/>
  <c r="BI261" i="10"/>
  <c r="BH261" i="10"/>
  <c r="BG261" i="10"/>
  <c r="BE261" i="10"/>
  <c r="AA261" i="10"/>
  <c r="AA259" i="10" s="1"/>
  <c r="Y261" i="10"/>
  <c r="W261" i="10"/>
  <c r="BK261" i="10"/>
  <c r="N261" i="10"/>
  <c r="BF261" i="10"/>
  <c r="BI260" i="10"/>
  <c r="BH260" i="10"/>
  <c r="BG260" i="10"/>
  <c r="BE260" i="10"/>
  <c r="AA260" i="10"/>
  <c r="Y260" i="10"/>
  <c r="Y259" i="10" s="1"/>
  <c r="W260" i="10"/>
  <c r="W259" i="10" s="1"/>
  <c r="BK260" i="10"/>
  <c r="BK259" i="10"/>
  <c r="N259" i="10"/>
  <c r="N98" i="10" s="1"/>
  <c r="N260" i="10"/>
  <c r="BF260" i="10"/>
  <c r="BI258" i="10"/>
  <c r="BH258" i="10"/>
  <c r="BG258" i="10"/>
  <c r="BE258" i="10"/>
  <c r="AA258" i="10"/>
  <c r="Y258" i="10"/>
  <c r="W258" i="10"/>
  <c r="BK258" i="10"/>
  <c r="N258" i="10"/>
  <c r="BF258" i="10" s="1"/>
  <c r="BI257" i="10"/>
  <c r="BH257" i="10"/>
  <c r="BG257" i="10"/>
  <c r="BE257" i="10"/>
  <c r="AA257" i="10"/>
  <c r="Y257" i="10"/>
  <c r="W257" i="10"/>
  <c r="BK257" i="10"/>
  <c r="N257" i="10"/>
  <c r="BF257" i="10"/>
  <c r="BI256" i="10"/>
  <c r="BH256" i="10"/>
  <c r="BG256" i="10"/>
  <c r="BE256" i="10"/>
  <c r="AA256" i="10"/>
  <c r="Y256" i="10"/>
  <c r="W256" i="10"/>
  <c r="BK256" i="10"/>
  <c r="N256" i="10"/>
  <c r="BF256" i="10" s="1"/>
  <c r="BI255" i="10"/>
  <c r="BH255" i="10"/>
  <c r="BG255" i="10"/>
  <c r="BE255" i="10"/>
  <c r="AA255" i="10"/>
  <c r="Y255" i="10"/>
  <c r="W255" i="10"/>
  <c r="BK255" i="10"/>
  <c r="N255" i="10"/>
  <c r="BF255" i="10" s="1"/>
  <c r="BI254" i="10"/>
  <c r="BH254" i="10"/>
  <c r="BG254" i="10"/>
  <c r="BE254" i="10"/>
  <c r="AA254" i="10"/>
  <c r="Y254" i="10"/>
  <c r="Y251" i="10" s="1"/>
  <c r="W254" i="10"/>
  <c r="BK254" i="10"/>
  <c r="N254" i="10"/>
  <c r="BF254" i="10"/>
  <c r="BI253" i="10"/>
  <c r="BH253" i="10"/>
  <c r="BG253" i="10"/>
  <c r="BE253" i="10"/>
  <c r="AA253" i="10"/>
  <c r="Y253" i="10"/>
  <c r="W253" i="10"/>
  <c r="BK253" i="10"/>
  <c r="N253" i="10"/>
  <c r="BF253" i="10" s="1"/>
  <c r="BI252" i="10"/>
  <c r="BH252" i="10"/>
  <c r="BG252" i="10"/>
  <c r="BE252" i="10"/>
  <c r="AA252" i="10"/>
  <c r="AA251" i="10" s="1"/>
  <c r="Y252" i="10"/>
  <c r="W252" i="10"/>
  <c r="W251" i="10" s="1"/>
  <c r="BK252" i="10"/>
  <c r="BK251" i="10" s="1"/>
  <c r="N251" i="10" s="1"/>
  <c r="N97" i="10" s="1"/>
  <c r="N252" i="10"/>
  <c r="BF252" i="10"/>
  <c r="BI250" i="10"/>
  <c r="BH250" i="10"/>
  <c r="BG250" i="10"/>
  <c r="BE250" i="10"/>
  <c r="AA250" i="10"/>
  <c r="Y250" i="10"/>
  <c r="W250" i="10"/>
  <c r="BK250" i="10"/>
  <c r="N250" i="10"/>
  <c r="BF250" i="10"/>
  <c r="BI249" i="10"/>
  <c r="BH249" i="10"/>
  <c r="BG249" i="10"/>
  <c r="BE249" i="10"/>
  <c r="AA249" i="10"/>
  <c r="Y249" i="10"/>
  <c r="W249" i="10"/>
  <c r="BK249" i="10"/>
  <c r="N249" i="10"/>
  <c r="BF249" i="10" s="1"/>
  <c r="BI248" i="10"/>
  <c r="BH248" i="10"/>
  <c r="BG248" i="10"/>
  <c r="BE248" i="10"/>
  <c r="AA248" i="10"/>
  <c r="Y248" i="10"/>
  <c r="W248" i="10"/>
  <c r="BK248" i="10"/>
  <c r="N248" i="10"/>
  <c r="BF248" i="10" s="1"/>
  <c r="BI247" i="10"/>
  <c r="BH247" i="10"/>
  <c r="BG247" i="10"/>
  <c r="BE247" i="10"/>
  <c r="AA247" i="10"/>
  <c r="Y247" i="10"/>
  <c r="W247" i="10"/>
  <c r="BK247" i="10"/>
  <c r="N247" i="10"/>
  <c r="BF247" i="10"/>
  <c r="BI246" i="10"/>
  <c r="BH246" i="10"/>
  <c r="BG246" i="10"/>
  <c r="BE246" i="10"/>
  <c r="AA246" i="10"/>
  <c r="Y246" i="10"/>
  <c r="W246" i="10"/>
  <c r="W243" i="10" s="1"/>
  <c r="BK246" i="10"/>
  <c r="N246" i="10"/>
  <c r="BF246" i="10" s="1"/>
  <c r="BI245" i="10"/>
  <c r="BH245" i="10"/>
  <c r="BG245" i="10"/>
  <c r="BE245" i="10"/>
  <c r="AA245" i="10"/>
  <c r="Y245" i="10"/>
  <c r="W245" i="10"/>
  <c r="BK245" i="10"/>
  <c r="N245" i="10"/>
  <c r="BF245" i="10" s="1"/>
  <c r="BI244" i="10"/>
  <c r="BH244" i="10"/>
  <c r="BG244" i="10"/>
  <c r="BE244" i="10"/>
  <c r="AA244" i="10"/>
  <c r="AA243" i="10" s="1"/>
  <c r="Y244" i="10"/>
  <c r="Y243" i="10" s="1"/>
  <c r="W244" i="10"/>
  <c r="BK244" i="10"/>
  <c r="BK243" i="10" s="1"/>
  <c r="N243" i="10" s="1"/>
  <c r="N96" i="10" s="1"/>
  <c r="N244" i="10"/>
  <c r="BF244" i="10" s="1"/>
  <c r="BI242" i="10"/>
  <c r="BH242" i="10"/>
  <c r="BG242" i="10"/>
  <c r="BE242" i="10"/>
  <c r="AA242" i="10"/>
  <c r="Y242" i="10"/>
  <c r="W242" i="10"/>
  <c r="BK242" i="10"/>
  <c r="N242" i="10"/>
  <c r="BF242" i="10" s="1"/>
  <c r="BI241" i="10"/>
  <c r="BH241" i="10"/>
  <c r="BG241" i="10"/>
  <c r="BE241" i="10"/>
  <c r="AA241" i="10"/>
  <c r="Y241" i="10"/>
  <c r="W241" i="10"/>
  <c r="BK241" i="10"/>
  <c r="N241" i="10"/>
  <c r="BF241" i="10" s="1"/>
  <c r="BI240" i="10"/>
  <c r="BH240" i="10"/>
  <c r="BG240" i="10"/>
  <c r="BE240" i="10"/>
  <c r="AA240" i="10"/>
  <c r="Y240" i="10"/>
  <c r="W240" i="10"/>
  <c r="BK240" i="10"/>
  <c r="N240" i="10"/>
  <c r="BF240" i="10"/>
  <c r="BI239" i="10"/>
  <c r="BH239" i="10"/>
  <c r="BG239" i="10"/>
  <c r="BE239" i="10"/>
  <c r="AA239" i="10"/>
  <c r="Y239" i="10"/>
  <c r="W239" i="10"/>
  <c r="BK239" i="10"/>
  <c r="N239" i="10"/>
  <c r="BF239" i="10" s="1"/>
  <c r="BI238" i="10"/>
  <c r="BH238" i="10"/>
  <c r="BG238" i="10"/>
  <c r="BE238" i="10"/>
  <c r="AA238" i="10"/>
  <c r="Y238" i="10"/>
  <c r="W238" i="10"/>
  <c r="BK238" i="10"/>
  <c r="N238" i="10"/>
  <c r="BF238" i="10" s="1"/>
  <c r="BI237" i="10"/>
  <c r="BH237" i="10"/>
  <c r="BG237" i="10"/>
  <c r="BE237" i="10"/>
  <c r="AA237" i="10"/>
  <c r="Y237" i="10"/>
  <c r="W237" i="10"/>
  <c r="BK237" i="10"/>
  <c r="N237" i="10"/>
  <c r="BF237" i="10"/>
  <c r="BI236" i="10"/>
  <c r="BH236" i="10"/>
  <c r="BG236" i="10"/>
  <c r="BE236" i="10"/>
  <c r="AA236" i="10"/>
  <c r="Y236" i="10"/>
  <c r="W236" i="10"/>
  <c r="BK236" i="10"/>
  <c r="N236" i="10"/>
  <c r="BF236" i="10" s="1"/>
  <c r="BI235" i="10"/>
  <c r="BH235" i="10"/>
  <c r="BG235" i="10"/>
  <c r="BE235" i="10"/>
  <c r="AA235" i="10"/>
  <c r="Y235" i="10"/>
  <c r="W235" i="10"/>
  <c r="BK235" i="10"/>
  <c r="N235" i="10"/>
  <c r="BF235" i="10" s="1"/>
  <c r="BI234" i="10"/>
  <c r="BH234" i="10"/>
  <c r="BG234" i="10"/>
  <c r="BE234" i="10"/>
  <c r="AA234" i="10"/>
  <c r="Y234" i="10"/>
  <c r="W234" i="10"/>
  <c r="BK234" i="10"/>
  <c r="N234" i="10"/>
  <c r="BF234" i="10"/>
  <c r="BI233" i="10"/>
  <c r="BH233" i="10"/>
  <c r="BG233" i="10"/>
  <c r="BE233" i="10"/>
  <c r="AA233" i="10"/>
  <c r="Y233" i="10"/>
  <c r="W233" i="10"/>
  <c r="BK233" i="10"/>
  <c r="N233" i="10"/>
  <c r="BF233" i="10" s="1"/>
  <c r="BI232" i="10"/>
  <c r="BH232" i="10"/>
  <c r="BG232" i="10"/>
  <c r="BE232" i="10"/>
  <c r="AA232" i="10"/>
  <c r="Y232" i="10"/>
  <c r="W232" i="10"/>
  <c r="BK232" i="10"/>
  <c r="N232" i="10"/>
  <c r="BF232" i="10" s="1"/>
  <c r="BI231" i="10"/>
  <c r="BH231" i="10"/>
  <c r="BG231" i="10"/>
  <c r="BE231" i="10"/>
  <c r="AA231" i="10"/>
  <c r="Y231" i="10"/>
  <c r="W231" i="10"/>
  <c r="BK231" i="10"/>
  <c r="N231" i="10"/>
  <c r="BF231" i="10"/>
  <c r="BI230" i="10"/>
  <c r="BH230" i="10"/>
  <c r="BG230" i="10"/>
  <c r="BE230" i="10"/>
  <c r="AA230" i="10"/>
  <c r="Y230" i="10"/>
  <c r="W230" i="10"/>
  <c r="BK230" i="10"/>
  <c r="N230" i="10"/>
  <c r="BF230" i="10" s="1"/>
  <c r="BI229" i="10"/>
  <c r="BH229" i="10"/>
  <c r="BG229" i="10"/>
  <c r="BE229" i="10"/>
  <c r="AA229" i="10"/>
  <c r="Y229" i="10"/>
  <c r="W229" i="10"/>
  <c r="BK229" i="10"/>
  <c r="N229" i="10"/>
  <c r="BF229" i="10" s="1"/>
  <c r="BI228" i="10"/>
  <c r="BH228" i="10"/>
  <c r="BG228" i="10"/>
  <c r="BE228" i="10"/>
  <c r="AA228" i="10"/>
  <c r="Y228" i="10"/>
  <c r="W228" i="10"/>
  <c r="BK228" i="10"/>
  <c r="N228" i="10"/>
  <c r="BF228" i="10"/>
  <c r="BI227" i="10"/>
  <c r="BH227" i="10"/>
  <c r="BG227" i="10"/>
  <c r="BE227" i="10"/>
  <c r="AA227" i="10"/>
  <c r="Y227" i="10"/>
  <c r="W227" i="10"/>
  <c r="BK227" i="10"/>
  <c r="N227" i="10"/>
  <c r="BF227" i="10" s="1"/>
  <c r="BI226" i="10"/>
  <c r="BH226" i="10"/>
  <c r="BG226" i="10"/>
  <c r="BE226" i="10"/>
  <c r="AA226" i="10"/>
  <c r="Y226" i="10"/>
  <c r="W226" i="10"/>
  <c r="BK226" i="10"/>
  <c r="N226" i="10"/>
  <c r="BF226" i="10" s="1"/>
  <c r="BI225" i="10"/>
  <c r="BH225" i="10"/>
  <c r="BG225" i="10"/>
  <c r="BE225" i="10"/>
  <c r="AA225" i="10"/>
  <c r="Y225" i="10"/>
  <c r="W225" i="10"/>
  <c r="BK225" i="10"/>
  <c r="N225" i="10"/>
  <c r="BF225" i="10"/>
  <c r="BI224" i="10"/>
  <c r="BH224" i="10"/>
  <c r="BG224" i="10"/>
  <c r="BE224" i="10"/>
  <c r="AA224" i="10"/>
  <c r="Y224" i="10"/>
  <c r="W224" i="10"/>
  <c r="BK224" i="10"/>
  <c r="N224" i="10"/>
  <c r="BF224" i="10" s="1"/>
  <c r="BI223" i="10"/>
  <c r="BH223" i="10"/>
  <c r="BG223" i="10"/>
  <c r="BE223" i="10"/>
  <c r="AA223" i="10"/>
  <c r="Y223" i="10"/>
  <c r="W223" i="10"/>
  <c r="BK223" i="10"/>
  <c r="N223" i="10"/>
  <c r="BF223" i="10" s="1"/>
  <c r="BI222" i="10"/>
  <c r="BH222" i="10"/>
  <c r="BG222" i="10"/>
  <c r="BE222" i="10"/>
  <c r="AA222" i="10"/>
  <c r="Y222" i="10"/>
  <c r="W222" i="10"/>
  <c r="BK222" i="10"/>
  <c r="N222" i="10"/>
  <c r="BF222" i="10"/>
  <c r="BI221" i="10"/>
  <c r="BH221" i="10"/>
  <c r="BG221" i="10"/>
  <c r="BE221" i="10"/>
  <c r="AA221" i="10"/>
  <c r="Y221" i="10"/>
  <c r="W221" i="10"/>
  <c r="BK221" i="10"/>
  <c r="N221" i="10"/>
  <c r="BF221" i="10" s="1"/>
  <c r="BI220" i="10"/>
  <c r="BH220" i="10"/>
  <c r="BG220" i="10"/>
  <c r="BE220" i="10"/>
  <c r="AA220" i="10"/>
  <c r="Y220" i="10"/>
  <c r="W220" i="10"/>
  <c r="BK220" i="10"/>
  <c r="N220" i="10"/>
  <c r="BF220" i="10" s="1"/>
  <c r="BI219" i="10"/>
  <c r="BH219" i="10"/>
  <c r="BG219" i="10"/>
  <c r="BE219" i="10"/>
  <c r="AA219" i="10"/>
  <c r="Y219" i="10"/>
  <c r="W219" i="10"/>
  <c r="BK219" i="10"/>
  <c r="N219" i="10"/>
  <c r="BF219" i="10"/>
  <c r="BI218" i="10"/>
  <c r="BH218" i="10"/>
  <c r="BG218" i="10"/>
  <c r="BE218" i="10"/>
  <c r="AA218" i="10"/>
  <c r="Y218" i="10"/>
  <c r="W218" i="10"/>
  <c r="BK218" i="10"/>
  <c r="N218" i="10"/>
  <c r="BF218" i="10" s="1"/>
  <c r="BI217" i="10"/>
  <c r="BH217" i="10"/>
  <c r="BG217" i="10"/>
  <c r="BE217" i="10"/>
  <c r="AA217" i="10"/>
  <c r="Y217" i="10"/>
  <c r="W217" i="10"/>
  <c r="BK217" i="10"/>
  <c r="N217" i="10"/>
  <c r="BF217" i="10" s="1"/>
  <c r="BI216" i="10"/>
  <c r="BH216" i="10"/>
  <c r="BG216" i="10"/>
  <c r="BE216" i="10"/>
  <c r="AA216" i="10"/>
  <c r="Y216" i="10"/>
  <c r="W216" i="10"/>
  <c r="BK216" i="10"/>
  <c r="N216" i="10"/>
  <c r="BF216" i="10"/>
  <c r="BI215" i="10"/>
  <c r="BH215" i="10"/>
  <c r="BG215" i="10"/>
  <c r="BE215" i="10"/>
  <c r="AA215" i="10"/>
  <c r="Y215" i="10"/>
  <c r="W215" i="10"/>
  <c r="BK215" i="10"/>
  <c r="N215" i="10"/>
  <c r="BF215" i="10" s="1"/>
  <c r="BI214" i="10"/>
  <c r="BH214" i="10"/>
  <c r="BG214" i="10"/>
  <c r="BE214" i="10"/>
  <c r="AA214" i="10"/>
  <c r="Y214" i="10"/>
  <c r="W214" i="10"/>
  <c r="BK214" i="10"/>
  <c r="N214" i="10"/>
  <c r="BF214" i="10" s="1"/>
  <c r="BI213" i="10"/>
  <c r="BH213" i="10"/>
  <c r="BG213" i="10"/>
  <c r="BE213" i="10"/>
  <c r="AA213" i="10"/>
  <c r="Y213" i="10"/>
  <c r="W213" i="10"/>
  <c r="BK213" i="10"/>
  <c r="N213" i="10"/>
  <c r="BF213" i="10"/>
  <c r="BI212" i="10"/>
  <c r="BH212" i="10"/>
  <c r="BG212" i="10"/>
  <c r="BE212" i="10"/>
  <c r="AA212" i="10"/>
  <c r="Y212" i="10"/>
  <c r="W212" i="10"/>
  <c r="BK212" i="10"/>
  <c r="N212" i="10"/>
  <c r="BF212" i="10" s="1"/>
  <c r="BI211" i="10"/>
  <c r="BH211" i="10"/>
  <c r="BG211" i="10"/>
  <c r="BE211" i="10"/>
  <c r="AA211" i="10"/>
  <c r="Y211" i="10"/>
  <c r="W211" i="10"/>
  <c r="BK211" i="10"/>
  <c r="N211" i="10"/>
  <c r="BF211" i="10" s="1"/>
  <c r="BI210" i="10"/>
  <c r="BH210" i="10"/>
  <c r="BG210" i="10"/>
  <c r="BE210" i="10"/>
  <c r="AA210" i="10"/>
  <c r="Y210" i="10"/>
  <c r="W210" i="10"/>
  <c r="BK210" i="10"/>
  <c r="N210" i="10"/>
  <c r="BF210" i="10"/>
  <c r="BI209" i="10"/>
  <c r="BH209" i="10"/>
  <c r="BG209" i="10"/>
  <c r="BE209" i="10"/>
  <c r="AA209" i="10"/>
  <c r="Y209" i="10"/>
  <c r="W209" i="10"/>
  <c r="BK209" i="10"/>
  <c r="N209" i="10"/>
  <c r="BF209" i="10" s="1"/>
  <c r="BI208" i="10"/>
  <c r="BH208" i="10"/>
  <c r="BG208" i="10"/>
  <c r="BE208" i="10"/>
  <c r="AA208" i="10"/>
  <c r="Y208" i="10"/>
  <c r="W208" i="10"/>
  <c r="BK208" i="10"/>
  <c r="N208" i="10"/>
  <c r="BF208" i="10" s="1"/>
  <c r="BI207" i="10"/>
  <c r="BH207" i="10"/>
  <c r="BG207" i="10"/>
  <c r="BE207" i="10"/>
  <c r="AA207" i="10"/>
  <c r="Y207" i="10"/>
  <c r="W207" i="10"/>
  <c r="BK207" i="10"/>
  <c r="N207" i="10"/>
  <c r="BF207" i="10"/>
  <c r="BI206" i="10"/>
  <c r="BH206" i="10"/>
  <c r="BG206" i="10"/>
  <c r="BE206" i="10"/>
  <c r="AA206" i="10"/>
  <c r="Y206" i="10"/>
  <c r="W206" i="10"/>
  <c r="W203" i="10" s="1"/>
  <c r="BK206" i="10"/>
  <c r="N206" i="10"/>
  <c r="BF206" i="10" s="1"/>
  <c r="BI205" i="10"/>
  <c r="BH205" i="10"/>
  <c r="BG205" i="10"/>
  <c r="BE205" i="10"/>
  <c r="AA205" i="10"/>
  <c r="Y205" i="10"/>
  <c r="W205" i="10"/>
  <c r="BK205" i="10"/>
  <c r="N205" i="10"/>
  <c r="BF205" i="10" s="1"/>
  <c r="BI204" i="10"/>
  <c r="BH204" i="10"/>
  <c r="BG204" i="10"/>
  <c r="BE204" i="10"/>
  <c r="AA204" i="10"/>
  <c r="AA203" i="10" s="1"/>
  <c r="Y204" i="10"/>
  <c r="Y203" i="10" s="1"/>
  <c r="W204" i="10"/>
  <c r="BK204" i="10"/>
  <c r="BK203" i="10" s="1"/>
  <c r="N203" i="10" s="1"/>
  <c r="N95" i="10" s="1"/>
  <c r="N204" i="10"/>
  <c r="BF204" i="10" s="1"/>
  <c r="BI202" i="10"/>
  <c r="BH202" i="10"/>
  <c r="BG202" i="10"/>
  <c r="BE202" i="10"/>
  <c r="AA202" i="10"/>
  <c r="Y202" i="10"/>
  <c r="W202" i="10"/>
  <c r="BK202" i="10"/>
  <c r="N202" i="10"/>
  <c r="BF202" i="10" s="1"/>
  <c r="BI201" i="10"/>
  <c r="BH201" i="10"/>
  <c r="BG201" i="10"/>
  <c r="BE201" i="10"/>
  <c r="AA201" i="10"/>
  <c r="Y201" i="10"/>
  <c r="W201" i="10"/>
  <c r="BK201" i="10"/>
  <c r="N201" i="10"/>
  <c r="BF201" i="10" s="1"/>
  <c r="BI200" i="10"/>
  <c r="BH200" i="10"/>
  <c r="BG200" i="10"/>
  <c r="BE200" i="10"/>
  <c r="AA200" i="10"/>
  <c r="Y200" i="10"/>
  <c r="W200" i="10"/>
  <c r="BK200" i="10"/>
  <c r="N200" i="10"/>
  <c r="BF200" i="10"/>
  <c r="BI199" i="10"/>
  <c r="BH199" i="10"/>
  <c r="BG199" i="10"/>
  <c r="BE199" i="10"/>
  <c r="AA199" i="10"/>
  <c r="Y199" i="10"/>
  <c r="W199" i="10"/>
  <c r="BK199" i="10"/>
  <c r="N199" i="10"/>
  <c r="BF199" i="10" s="1"/>
  <c r="BI198" i="10"/>
  <c r="BH198" i="10"/>
  <c r="BG198" i="10"/>
  <c r="BE198" i="10"/>
  <c r="AA198" i="10"/>
  <c r="Y198" i="10"/>
  <c r="W198" i="10"/>
  <c r="BK198" i="10"/>
  <c r="N198" i="10"/>
  <c r="BF198" i="10" s="1"/>
  <c r="BI197" i="10"/>
  <c r="BH197" i="10"/>
  <c r="BG197" i="10"/>
  <c r="BE197" i="10"/>
  <c r="AA197" i="10"/>
  <c r="Y197" i="10"/>
  <c r="W197" i="10"/>
  <c r="BK197" i="10"/>
  <c r="N197" i="10"/>
  <c r="BF197" i="10"/>
  <c r="BI196" i="10"/>
  <c r="BH196" i="10"/>
  <c r="BG196" i="10"/>
  <c r="BE196" i="10"/>
  <c r="AA196" i="10"/>
  <c r="Y196" i="10"/>
  <c r="W196" i="10"/>
  <c r="BK196" i="10"/>
  <c r="N196" i="10"/>
  <c r="BF196" i="10" s="1"/>
  <c r="BI195" i="10"/>
  <c r="BH195" i="10"/>
  <c r="BG195" i="10"/>
  <c r="BE195" i="10"/>
  <c r="AA195" i="10"/>
  <c r="Y195" i="10"/>
  <c r="W195" i="10"/>
  <c r="BK195" i="10"/>
  <c r="N195" i="10"/>
  <c r="BF195" i="10" s="1"/>
  <c r="BI194" i="10"/>
  <c r="BH194" i="10"/>
  <c r="BG194" i="10"/>
  <c r="BE194" i="10"/>
  <c r="AA194" i="10"/>
  <c r="Y194" i="10"/>
  <c r="W194" i="10"/>
  <c r="BK194" i="10"/>
  <c r="N194" i="10"/>
  <c r="BF194" i="10"/>
  <c r="BI193" i="10"/>
  <c r="BH193" i="10"/>
  <c r="BG193" i="10"/>
  <c r="BE193" i="10"/>
  <c r="AA193" i="10"/>
  <c r="Y193" i="10"/>
  <c r="W193" i="10"/>
  <c r="BK193" i="10"/>
  <c r="N193" i="10"/>
  <c r="BF193" i="10" s="1"/>
  <c r="BI192" i="10"/>
  <c r="BH192" i="10"/>
  <c r="BG192" i="10"/>
  <c r="BE192" i="10"/>
  <c r="AA192" i="10"/>
  <c r="Y192" i="10"/>
  <c r="W192" i="10"/>
  <c r="BK192" i="10"/>
  <c r="N192" i="10"/>
  <c r="BF192" i="10" s="1"/>
  <c r="BI191" i="10"/>
  <c r="BH191" i="10"/>
  <c r="BG191" i="10"/>
  <c r="BE191" i="10"/>
  <c r="AA191" i="10"/>
  <c r="Y191" i="10"/>
  <c r="W191" i="10"/>
  <c r="BK191" i="10"/>
  <c r="N191" i="10"/>
  <c r="BF191" i="10"/>
  <c r="BI190" i="10"/>
  <c r="BH190" i="10"/>
  <c r="BG190" i="10"/>
  <c r="BE190" i="10"/>
  <c r="AA190" i="10"/>
  <c r="Y190" i="10"/>
  <c r="W190" i="10"/>
  <c r="BK190" i="10"/>
  <c r="N190" i="10"/>
  <c r="BF190" i="10" s="1"/>
  <c r="BI189" i="10"/>
  <c r="BH189" i="10"/>
  <c r="BG189" i="10"/>
  <c r="BE189" i="10"/>
  <c r="AA189" i="10"/>
  <c r="Y189" i="10"/>
  <c r="W189" i="10"/>
  <c r="BK189" i="10"/>
  <c r="N189" i="10"/>
  <c r="BF189" i="10" s="1"/>
  <c r="BI188" i="10"/>
  <c r="BH188" i="10"/>
  <c r="BG188" i="10"/>
  <c r="BE188" i="10"/>
  <c r="AA188" i="10"/>
  <c r="Y188" i="10"/>
  <c r="W188" i="10"/>
  <c r="BK188" i="10"/>
  <c r="N188" i="10"/>
  <c r="BF188" i="10"/>
  <c r="BI187" i="10"/>
  <c r="BH187" i="10"/>
  <c r="BG187" i="10"/>
  <c r="BE187" i="10"/>
  <c r="AA187" i="10"/>
  <c r="Y187" i="10"/>
  <c r="W187" i="10"/>
  <c r="BK187" i="10"/>
  <c r="N187" i="10"/>
  <c r="BF187" i="10" s="1"/>
  <c r="BI186" i="10"/>
  <c r="BH186" i="10"/>
  <c r="BG186" i="10"/>
  <c r="BE186" i="10"/>
  <c r="AA186" i="10"/>
  <c r="Y186" i="10"/>
  <c r="W186" i="10"/>
  <c r="BK186" i="10"/>
  <c r="N186" i="10"/>
  <c r="BF186" i="10" s="1"/>
  <c r="BI185" i="10"/>
  <c r="BH185" i="10"/>
  <c r="BG185" i="10"/>
  <c r="BE185" i="10"/>
  <c r="AA185" i="10"/>
  <c r="Y185" i="10"/>
  <c r="W185" i="10"/>
  <c r="BK185" i="10"/>
  <c r="N185" i="10"/>
  <c r="BF185" i="10"/>
  <c r="BI184" i="10"/>
  <c r="BH184" i="10"/>
  <c r="BG184" i="10"/>
  <c r="BE184" i="10"/>
  <c r="AA184" i="10"/>
  <c r="Y184" i="10"/>
  <c r="W184" i="10"/>
  <c r="BK184" i="10"/>
  <c r="N184" i="10"/>
  <c r="BF184" i="10" s="1"/>
  <c r="BI183" i="10"/>
  <c r="BH183" i="10"/>
  <c r="BG183" i="10"/>
  <c r="BE183" i="10"/>
  <c r="AA183" i="10"/>
  <c r="Y183" i="10"/>
  <c r="W183" i="10"/>
  <c r="BK183" i="10"/>
  <c r="N183" i="10"/>
  <c r="BF183" i="10" s="1"/>
  <c r="BI182" i="10"/>
  <c r="BH182" i="10"/>
  <c r="BG182" i="10"/>
  <c r="BE182" i="10"/>
  <c r="AA182" i="10"/>
  <c r="Y182" i="10"/>
  <c r="W182" i="10"/>
  <c r="BK182" i="10"/>
  <c r="N182" i="10"/>
  <c r="BF182" i="10"/>
  <c r="BI181" i="10"/>
  <c r="BH181" i="10"/>
  <c r="BG181" i="10"/>
  <c r="BE181" i="10"/>
  <c r="AA181" i="10"/>
  <c r="Y181" i="10"/>
  <c r="W181" i="10"/>
  <c r="BK181" i="10"/>
  <c r="N181" i="10"/>
  <c r="BF181" i="10" s="1"/>
  <c r="BI180" i="10"/>
  <c r="BH180" i="10"/>
  <c r="BG180" i="10"/>
  <c r="BE180" i="10"/>
  <c r="AA180" i="10"/>
  <c r="Y180" i="10"/>
  <c r="W180" i="10"/>
  <c r="BK180" i="10"/>
  <c r="N180" i="10"/>
  <c r="BF180" i="10" s="1"/>
  <c r="BI179" i="10"/>
  <c r="BH179" i="10"/>
  <c r="BG179" i="10"/>
  <c r="BE179" i="10"/>
  <c r="AA179" i="10"/>
  <c r="Y179" i="10"/>
  <c r="W179" i="10"/>
  <c r="BK179" i="10"/>
  <c r="N179" i="10"/>
  <c r="BF179" i="10"/>
  <c r="BI178" i="10"/>
  <c r="BH178" i="10"/>
  <c r="BG178" i="10"/>
  <c r="BE178" i="10"/>
  <c r="AA178" i="10"/>
  <c r="Y178" i="10"/>
  <c r="W178" i="10"/>
  <c r="BK178" i="10"/>
  <c r="N178" i="10"/>
  <c r="BF178" i="10" s="1"/>
  <c r="BI177" i="10"/>
  <c r="BH177" i="10"/>
  <c r="BG177" i="10"/>
  <c r="BE177" i="10"/>
  <c r="AA177" i="10"/>
  <c r="Y177" i="10"/>
  <c r="W177" i="10"/>
  <c r="BK177" i="10"/>
  <c r="N177" i="10"/>
  <c r="BF177" i="10" s="1"/>
  <c r="BI176" i="10"/>
  <c r="BH176" i="10"/>
  <c r="BG176" i="10"/>
  <c r="BE176" i="10"/>
  <c r="AA176" i="10"/>
  <c r="Y176" i="10"/>
  <c r="W176" i="10"/>
  <c r="BK176" i="10"/>
  <c r="N176" i="10"/>
  <c r="BF176" i="10"/>
  <c r="BI175" i="10"/>
  <c r="BH175" i="10"/>
  <c r="BG175" i="10"/>
  <c r="BE175" i="10"/>
  <c r="AA175" i="10"/>
  <c r="Y175" i="10"/>
  <c r="W175" i="10"/>
  <c r="BK175" i="10"/>
  <c r="N175" i="10"/>
  <c r="BF175" i="10"/>
  <c r="BI174" i="10"/>
  <c r="BH174" i="10"/>
  <c r="BG174" i="10"/>
  <c r="BE174" i="10"/>
  <c r="AA174" i="10"/>
  <c r="Y174" i="10"/>
  <c r="W174" i="10"/>
  <c r="BK174" i="10"/>
  <c r="N174" i="10"/>
  <c r="BF174" i="10" s="1"/>
  <c r="BI173" i="10"/>
  <c r="BH173" i="10"/>
  <c r="BG173" i="10"/>
  <c r="BE173" i="10"/>
  <c r="AA173" i="10"/>
  <c r="Y173" i="10"/>
  <c r="W173" i="10"/>
  <c r="BK173" i="10"/>
  <c r="N173" i="10"/>
  <c r="BF173" i="10"/>
  <c r="BI172" i="10"/>
  <c r="BH172" i="10"/>
  <c r="BG172" i="10"/>
  <c r="BE172" i="10"/>
  <c r="AA172" i="10"/>
  <c r="Y172" i="10"/>
  <c r="Y169" i="10" s="1"/>
  <c r="W172" i="10"/>
  <c r="W169" i="10" s="1"/>
  <c r="BK172" i="10"/>
  <c r="N172" i="10"/>
  <c r="BF172" i="10"/>
  <c r="BI171" i="10"/>
  <c r="BH171" i="10"/>
  <c r="BG171" i="10"/>
  <c r="BE171" i="10"/>
  <c r="AA171" i="10"/>
  <c r="Y171" i="10"/>
  <c r="W171" i="10"/>
  <c r="BK171" i="10"/>
  <c r="N171" i="10"/>
  <c r="BF171" i="10" s="1"/>
  <c r="BI170" i="10"/>
  <c r="BH170" i="10"/>
  <c r="BG170" i="10"/>
  <c r="BE170" i="10"/>
  <c r="AA170" i="10"/>
  <c r="AA169" i="10" s="1"/>
  <c r="Y170" i="10"/>
  <c r="W170" i="10"/>
  <c r="BK170" i="10"/>
  <c r="BK169" i="10" s="1"/>
  <c r="N169" i="10" s="1"/>
  <c r="N94" i="10" s="1"/>
  <c r="N170" i="10"/>
  <c r="BF170" i="10" s="1"/>
  <c r="BI168" i="10"/>
  <c r="BH168" i="10"/>
  <c r="BG168" i="10"/>
  <c r="BE168" i="10"/>
  <c r="AA168" i="10"/>
  <c r="Y168" i="10"/>
  <c r="W168" i="10"/>
  <c r="BK168" i="10"/>
  <c r="N168" i="10"/>
  <c r="BF168" i="10"/>
  <c r="BI167" i="10"/>
  <c r="BH167" i="10"/>
  <c r="BG167" i="10"/>
  <c r="BE167" i="10"/>
  <c r="AA167" i="10"/>
  <c r="Y167" i="10"/>
  <c r="W167" i="10"/>
  <c r="BK167" i="10"/>
  <c r="N167" i="10"/>
  <c r="BF167" i="10" s="1"/>
  <c r="BI166" i="10"/>
  <c r="BH166" i="10"/>
  <c r="BG166" i="10"/>
  <c r="BE166" i="10"/>
  <c r="AA166" i="10"/>
  <c r="Y166" i="10"/>
  <c r="W166" i="10"/>
  <c r="BK166" i="10"/>
  <c r="N166" i="10"/>
  <c r="BF166" i="10"/>
  <c r="BI165" i="10"/>
  <c r="BH165" i="10"/>
  <c r="BG165" i="10"/>
  <c r="BE165" i="10"/>
  <c r="AA165" i="10"/>
  <c r="Y165" i="10"/>
  <c r="W165" i="10"/>
  <c r="BK165" i="10"/>
  <c r="N165" i="10"/>
  <c r="BF165" i="10"/>
  <c r="BI164" i="10"/>
  <c r="BH164" i="10"/>
  <c r="BG164" i="10"/>
  <c r="BE164" i="10"/>
  <c r="AA164" i="10"/>
  <c r="Y164" i="10"/>
  <c r="W164" i="10"/>
  <c r="BK164" i="10"/>
  <c r="N164" i="10"/>
  <c r="BF164" i="10"/>
  <c r="BI163" i="10"/>
  <c r="BH163" i="10"/>
  <c r="BG163" i="10"/>
  <c r="BE163" i="10"/>
  <c r="AA163" i="10"/>
  <c r="Y163" i="10"/>
  <c r="W163" i="10"/>
  <c r="BK163" i="10"/>
  <c r="N163" i="10"/>
  <c r="BF163" i="10"/>
  <c r="BI162" i="10"/>
  <c r="BH162" i="10"/>
  <c r="BG162" i="10"/>
  <c r="BE162" i="10"/>
  <c r="AA162" i="10"/>
  <c r="Y162" i="10"/>
  <c r="W162" i="10"/>
  <c r="BK162" i="10"/>
  <c r="N162" i="10"/>
  <c r="BF162" i="10"/>
  <c r="BI161" i="10"/>
  <c r="BH161" i="10"/>
  <c r="BG161" i="10"/>
  <c r="BE161" i="10"/>
  <c r="AA161" i="10"/>
  <c r="Y161" i="10"/>
  <c r="W161" i="10"/>
  <c r="BK161" i="10"/>
  <c r="N161" i="10"/>
  <c r="BF161" i="10"/>
  <c r="BI160" i="10"/>
  <c r="BH160" i="10"/>
  <c r="BG160" i="10"/>
  <c r="BE160" i="10"/>
  <c r="AA160" i="10"/>
  <c r="Y160" i="10"/>
  <c r="W160" i="10"/>
  <c r="BK160" i="10"/>
  <c r="N160" i="10"/>
  <c r="BF160" i="10"/>
  <c r="BI159" i="10"/>
  <c r="BH159" i="10"/>
  <c r="BG159" i="10"/>
  <c r="BE159" i="10"/>
  <c r="AA159" i="10"/>
  <c r="Y159" i="10"/>
  <c r="W159" i="10"/>
  <c r="BK159" i="10"/>
  <c r="N159" i="10"/>
  <c r="BF159" i="10"/>
  <c r="BI158" i="10"/>
  <c r="BH158" i="10"/>
  <c r="BG158" i="10"/>
  <c r="BE158" i="10"/>
  <c r="AA158" i="10"/>
  <c r="Y158" i="10"/>
  <c r="W158" i="10"/>
  <c r="BK158" i="10"/>
  <c r="N158" i="10"/>
  <c r="BF158" i="10"/>
  <c r="BI157" i="10"/>
  <c r="BH157" i="10"/>
  <c r="BG157" i="10"/>
  <c r="BE157" i="10"/>
  <c r="AA157" i="10"/>
  <c r="Y157" i="10"/>
  <c r="W157" i="10"/>
  <c r="BK157" i="10"/>
  <c r="N157" i="10"/>
  <c r="BF157" i="10"/>
  <c r="BI156" i="10"/>
  <c r="BH156" i="10"/>
  <c r="BG156" i="10"/>
  <c r="BE156" i="10"/>
  <c r="AA156" i="10"/>
  <c r="Y156" i="10"/>
  <c r="W156" i="10"/>
  <c r="BK156" i="10"/>
  <c r="N156" i="10"/>
  <c r="BF156" i="10"/>
  <c r="BI155" i="10"/>
  <c r="BH155" i="10"/>
  <c r="BG155" i="10"/>
  <c r="BE155" i="10"/>
  <c r="AA155" i="10"/>
  <c r="Y155" i="10"/>
  <c r="W155" i="10"/>
  <c r="BK155" i="10"/>
  <c r="N155" i="10"/>
  <c r="BF155" i="10"/>
  <c r="BI154" i="10"/>
  <c r="BH154" i="10"/>
  <c r="BG154" i="10"/>
  <c r="BE154" i="10"/>
  <c r="AA154" i="10"/>
  <c r="Y154" i="10"/>
  <c r="W154" i="10"/>
  <c r="BK154" i="10"/>
  <c r="N154" i="10"/>
  <c r="BF154" i="10"/>
  <c r="BI153" i="10"/>
  <c r="BH153" i="10"/>
  <c r="BG153" i="10"/>
  <c r="BE153" i="10"/>
  <c r="AA153" i="10"/>
  <c r="Y153" i="10"/>
  <c r="W153" i="10"/>
  <c r="BK153" i="10"/>
  <c r="N153" i="10"/>
  <c r="BF153" i="10"/>
  <c r="BI152" i="10"/>
  <c r="BH152" i="10"/>
  <c r="BG152" i="10"/>
  <c r="BE152" i="10"/>
  <c r="AA152" i="10"/>
  <c r="Y152" i="10"/>
  <c r="W152" i="10"/>
  <c r="BK152" i="10"/>
  <c r="N152" i="10"/>
  <c r="BF152" i="10"/>
  <c r="BI151" i="10"/>
  <c r="BH151" i="10"/>
  <c r="BG151" i="10"/>
  <c r="BE151" i="10"/>
  <c r="AA151" i="10"/>
  <c r="Y151" i="10"/>
  <c r="W151" i="10"/>
  <c r="BK151" i="10"/>
  <c r="N151" i="10"/>
  <c r="BF151" i="10"/>
  <c r="BI150" i="10"/>
  <c r="BH150" i="10"/>
  <c r="BG150" i="10"/>
  <c r="BE150" i="10"/>
  <c r="AA150" i="10"/>
  <c r="Y150" i="10"/>
  <c r="W150" i="10"/>
  <c r="BK150" i="10"/>
  <c r="N150" i="10"/>
  <c r="BF150" i="10"/>
  <c r="BI149" i="10"/>
  <c r="BH149" i="10"/>
  <c r="BG149" i="10"/>
  <c r="BE149" i="10"/>
  <c r="AA149" i="10"/>
  <c r="Y149" i="10"/>
  <c r="W149" i="10"/>
  <c r="BK149" i="10"/>
  <c r="N149" i="10"/>
  <c r="BF149" i="10"/>
  <c r="BI148" i="10"/>
  <c r="BH148" i="10"/>
  <c r="BG148" i="10"/>
  <c r="BE148" i="10"/>
  <c r="AA148" i="10"/>
  <c r="Y148" i="10"/>
  <c r="W148" i="10"/>
  <c r="BK148" i="10"/>
  <c r="N148" i="10"/>
  <c r="BF148" i="10"/>
  <c r="BI147" i="10"/>
  <c r="BH147" i="10"/>
  <c r="BG147" i="10"/>
  <c r="BE147" i="10"/>
  <c r="AA147" i="10"/>
  <c r="Y147" i="10"/>
  <c r="W147" i="10"/>
  <c r="BK147" i="10"/>
  <c r="N147" i="10"/>
  <c r="BF147" i="10"/>
  <c r="BI146" i="10"/>
  <c r="BH146" i="10"/>
  <c r="BG146" i="10"/>
  <c r="BE146" i="10"/>
  <c r="AA146" i="10"/>
  <c r="Y146" i="10"/>
  <c r="W146" i="10"/>
  <c r="BK146" i="10"/>
  <c r="N146" i="10"/>
  <c r="BF146" i="10"/>
  <c r="BI145" i="10"/>
  <c r="BH145" i="10"/>
  <c r="BG145" i="10"/>
  <c r="BE145" i="10"/>
  <c r="AA145" i="10"/>
  <c r="AA142" i="10" s="1"/>
  <c r="Y145" i="10"/>
  <c r="Y142" i="10" s="1"/>
  <c r="W145" i="10"/>
  <c r="BK145" i="10"/>
  <c r="N145" i="10"/>
  <c r="BF145" i="10"/>
  <c r="BI144" i="10"/>
  <c r="BH144" i="10"/>
  <c r="BG144" i="10"/>
  <c r="BE144" i="10"/>
  <c r="AA144" i="10"/>
  <c r="Y144" i="10"/>
  <c r="W144" i="10"/>
  <c r="BK144" i="10"/>
  <c r="BK142" i="10" s="1"/>
  <c r="N142" i="10" s="1"/>
  <c r="N93" i="10" s="1"/>
  <c r="N144" i="10"/>
  <c r="BF144" i="10"/>
  <c r="BI143" i="10"/>
  <c r="BH143" i="10"/>
  <c r="BG143" i="10"/>
  <c r="BE143" i="10"/>
  <c r="AA143" i="10"/>
  <c r="Y143" i="10"/>
  <c r="W143" i="10"/>
  <c r="W142" i="10"/>
  <c r="BK143" i="10"/>
  <c r="N143" i="10"/>
  <c r="BF143" i="10"/>
  <c r="BI141" i="10"/>
  <c r="BH141" i="10"/>
  <c r="BG141" i="10"/>
  <c r="BE141" i="10"/>
  <c r="AA141" i="10"/>
  <c r="Y141" i="10"/>
  <c r="W141" i="10"/>
  <c r="BK141" i="10"/>
  <c r="N141" i="10"/>
  <c r="BF141" i="10"/>
  <c r="BI140" i="10"/>
  <c r="BH140" i="10"/>
  <c r="BG140" i="10"/>
  <c r="BE140" i="10"/>
  <c r="AA140" i="10"/>
  <c r="Y140" i="10"/>
  <c r="W140" i="10"/>
  <c r="BK140" i="10"/>
  <c r="N140" i="10"/>
  <c r="BF140" i="10"/>
  <c r="BI139" i="10"/>
  <c r="BH139" i="10"/>
  <c r="BG139" i="10"/>
  <c r="BE139" i="10"/>
  <c r="AA139" i="10"/>
  <c r="Y139" i="10"/>
  <c r="W139" i="10"/>
  <c r="BK139" i="10"/>
  <c r="N139" i="10"/>
  <c r="BF139" i="10"/>
  <c r="BI138" i="10"/>
  <c r="BH138" i="10"/>
  <c r="BG138" i="10"/>
  <c r="BE138" i="10"/>
  <c r="AA138" i="10"/>
  <c r="Y138" i="10"/>
  <c r="W138" i="10"/>
  <c r="BK138" i="10"/>
  <c r="N138" i="10"/>
  <c r="BF138" i="10"/>
  <c r="BI137" i="10"/>
  <c r="BH137" i="10"/>
  <c r="BG137" i="10"/>
  <c r="BE137" i="10"/>
  <c r="AA137" i="10"/>
  <c r="Y137" i="10"/>
  <c r="W137" i="10"/>
  <c r="W133" i="10" s="1"/>
  <c r="BK137" i="10"/>
  <c r="N137" i="10"/>
  <c r="BF137" i="10"/>
  <c r="BI136" i="10"/>
  <c r="BH136" i="10"/>
  <c r="BG136" i="10"/>
  <c r="BE136" i="10"/>
  <c r="AA136" i="10"/>
  <c r="Y136" i="10"/>
  <c r="W136" i="10"/>
  <c r="BK136" i="10"/>
  <c r="N136" i="10"/>
  <c r="BF136" i="10"/>
  <c r="BI135" i="10"/>
  <c r="BH135" i="10"/>
  <c r="BG135" i="10"/>
  <c r="BE135" i="10"/>
  <c r="AA135" i="10"/>
  <c r="AA133" i="10" s="1"/>
  <c r="Y135" i="10"/>
  <c r="W135" i="10"/>
  <c r="BK135" i="10"/>
  <c r="N135" i="10"/>
  <c r="BF135" i="10"/>
  <c r="BI134" i="10"/>
  <c r="H36" i="10" s="1"/>
  <c r="BD97" i="1" s="1"/>
  <c r="BH134" i="10"/>
  <c r="BG134" i="10"/>
  <c r="BE134" i="10"/>
  <c r="AA134" i="10"/>
  <c r="Y134" i="10"/>
  <c r="Y133" i="10" s="1"/>
  <c r="Y132" i="10" s="1"/>
  <c r="Y127" i="10" s="1"/>
  <c r="W134" i="10"/>
  <c r="BK134" i="10"/>
  <c r="BK133" i="10" s="1"/>
  <c r="N134" i="10"/>
  <c r="BF134" i="10"/>
  <c r="BI131" i="10"/>
  <c r="BH131" i="10"/>
  <c r="BG131" i="10"/>
  <c r="BE131" i="10"/>
  <c r="AA131" i="10"/>
  <c r="Y131" i="10"/>
  <c r="W131" i="10"/>
  <c r="BK131" i="10"/>
  <c r="N131" i="10"/>
  <c r="BF131" i="10"/>
  <c r="BI130" i="10"/>
  <c r="BH130" i="10"/>
  <c r="BG130" i="10"/>
  <c r="BE130" i="10"/>
  <c r="AA130" i="10"/>
  <c r="AA129" i="10"/>
  <c r="AA128" i="10" s="1"/>
  <c r="Y130" i="10"/>
  <c r="Y129" i="10"/>
  <c r="Y128" i="10"/>
  <c r="W130" i="10"/>
  <c r="W129" i="10"/>
  <c r="W128" i="10" s="1"/>
  <c r="BK130" i="10"/>
  <c r="BK129" i="10" s="1"/>
  <c r="N130" i="10"/>
  <c r="BF130" i="10" s="1"/>
  <c r="F123" i="10"/>
  <c r="F121" i="10"/>
  <c r="F119" i="10"/>
  <c r="BI108" i="10"/>
  <c r="BH108" i="10"/>
  <c r="BG108" i="10"/>
  <c r="BE108" i="10"/>
  <c r="BI107" i="10"/>
  <c r="BH107" i="10"/>
  <c r="BG107" i="10"/>
  <c r="BE107" i="10"/>
  <c r="BI106" i="10"/>
  <c r="BH106" i="10"/>
  <c r="BG106" i="10"/>
  <c r="BE106" i="10"/>
  <c r="BI105" i="10"/>
  <c r="BH105" i="10"/>
  <c r="BG105" i="10"/>
  <c r="BE105" i="10"/>
  <c r="BI104" i="10"/>
  <c r="BH104" i="10"/>
  <c r="BG104" i="10"/>
  <c r="H34" i="10" s="1"/>
  <c r="BB97" i="1" s="1"/>
  <c r="BE104" i="10"/>
  <c r="BI103" i="10"/>
  <c r="BH103" i="10"/>
  <c r="H35" i="10" s="1"/>
  <c r="BC97" i="1" s="1"/>
  <c r="BG103" i="10"/>
  <c r="BE103" i="10"/>
  <c r="M32" i="10" s="1"/>
  <c r="AV97" i="1" s="1"/>
  <c r="F83" i="10"/>
  <c r="F81" i="10"/>
  <c r="F79" i="10"/>
  <c r="O21" i="10"/>
  <c r="O20" i="10"/>
  <c r="O18" i="10"/>
  <c r="E18" i="10"/>
  <c r="M123" i="10"/>
  <c r="M83" i="10"/>
  <c r="O17" i="10"/>
  <c r="O15" i="10"/>
  <c r="E15" i="10"/>
  <c r="F84" i="10" s="1"/>
  <c r="O14" i="10"/>
  <c r="M81" i="10"/>
  <c r="M121" i="10"/>
  <c r="F6" i="10"/>
  <c r="F118" i="10"/>
  <c r="F78" i="10"/>
  <c r="AY96" i="1"/>
  <c r="AX96" i="1"/>
  <c r="BI210" i="9"/>
  <c r="BH210" i="9"/>
  <c r="BG210" i="9"/>
  <c r="BE210" i="9"/>
  <c r="BK210" i="9"/>
  <c r="N210" i="9"/>
  <c r="BF210" i="9" s="1"/>
  <c r="BI209" i="9"/>
  <c r="BH209" i="9"/>
  <c r="BG209" i="9"/>
  <c r="BE209" i="9"/>
  <c r="BK209" i="9"/>
  <c r="N209" i="9" s="1"/>
  <c r="BF209" i="9" s="1"/>
  <c r="BI208" i="9"/>
  <c r="BH208" i="9"/>
  <c r="BG208" i="9"/>
  <c r="BE208" i="9"/>
  <c r="BK208" i="9"/>
  <c r="N208" i="9"/>
  <c r="BF208" i="9"/>
  <c r="BI207" i="9"/>
  <c r="BH207" i="9"/>
  <c r="BG207" i="9"/>
  <c r="BE207" i="9"/>
  <c r="BK207" i="9"/>
  <c r="N207" i="9"/>
  <c r="BF207" i="9"/>
  <c r="BI206" i="9"/>
  <c r="BH206" i="9"/>
  <c r="BG206" i="9"/>
  <c r="BE206" i="9"/>
  <c r="BK206" i="9"/>
  <c r="N206" i="9" s="1"/>
  <c r="BF206" i="9" s="1"/>
  <c r="BK205" i="9"/>
  <c r="N205" i="9" s="1"/>
  <c r="N100" i="9" s="1"/>
  <c r="BI204" i="9"/>
  <c r="BH204" i="9"/>
  <c r="BG204" i="9"/>
  <c r="BE204" i="9"/>
  <c r="AA204" i="9"/>
  <c r="Y204" i="9"/>
  <c r="W204" i="9"/>
  <c r="BK204" i="9"/>
  <c r="BK192" i="9" s="1"/>
  <c r="N192" i="9" s="1"/>
  <c r="N99" i="9" s="1"/>
  <c r="N204" i="9"/>
  <c r="BF204" i="9"/>
  <c r="BI193" i="9"/>
  <c r="BH193" i="9"/>
  <c r="BG193" i="9"/>
  <c r="BE193" i="9"/>
  <c r="AA193" i="9"/>
  <c r="AA192" i="9"/>
  <c r="Y193" i="9"/>
  <c r="Y192" i="9"/>
  <c r="W193" i="9"/>
  <c r="W192" i="9"/>
  <c r="BK193" i="9"/>
  <c r="N193" i="9"/>
  <c r="BF193" i="9"/>
  <c r="BI191" i="9"/>
  <c r="BH191" i="9"/>
  <c r="BG191" i="9"/>
  <c r="BE191" i="9"/>
  <c r="AA191" i="9"/>
  <c r="Y191" i="9"/>
  <c r="W191" i="9"/>
  <c r="BK191" i="9"/>
  <c r="N191" i="9"/>
  <c r="BF191" i="9"/>
  <c r="BI189" i="9"/>
  <c r="BH189" i="9"/>
  <c r="BG189" i="9"/>
  <c r="BE189" i="9"/>
  <c r="AA189" i="9"/>
  <c r="Y189" i="9"/>
  <c r="W189" i="9"/>
  <c r="BK189" i="9"/>
  <c r="N189" i="9"/>
  <c r="BF189" i="9"/>
  <c r="BI187" i="9"/>
  <c r="BH187" i="9"/>
  <c r="BG187" i="9"/>
  <c r="BE187" i="9"/>
  <c r="AA187" i="9"/>
  <c r="Y187" i="9"/>
  <c r="W187" i="9"/>
  <c r="BK187" i="9"/>
  <c r="N187" i="9"/>
  <c r="BF187" i="9"/>
  <c r="BI184" i="9"/>
  <c r="BH184" i="9"/>
  <c r="BG184" i="9"/>
  <c r="BE184" i="9"/>
  <c r="AA184" i="9"/>
  <c r="Y184" i="9"/>
  <c r="W184" i="9"/>
  <c r="BK184" i="9"/>
  <c r="N184" i="9"/>
  <c r="BF184" i="9"/>
  <c r="BI181" i="9"/>
  <c r="BH181" i="9"/>
  <c r="BG181" i="9"/>
  <c r="BE181" i="9"/>
  <c r="AA181" i="9"/>
  <c r="Y181" i="9"/>
  <c r="W181" i="9"/>
  <c r="BK181" i="9"/>
  <c r="N181" i="9"/>
  <c r="BF181" i="9"/>
  <c r="BI179" i="9"/>
  <c r="BH179" i="9"/>
  <c r="BG179" i="9"/>
  <c r="BE179" i="9"/>
  <c r="AA179" i="9"/>
  <c r="Y179" i="9"/>
  <c r="W179" i="9"/>
  <c r="BK179" i="9"/>
  <c r="N179" i="9"/>
  <c r="BF179" i="9"/>
  <c r="BI177" i="9"/>
  <c r="BH177" i="9"/>
  <c r="BG177" i="9"/>
  <c r="BE177" i="9"/>
  <c r="AA177" i="9"/>
  <c r="Y177" i="9"/>
  <c r="W177" i="9"/>
  <c r="BK177" i="9"/>
  <c r="N177" i="9"/>
  <c r="BF177" i="9"/>
  <c r="BI174" i="9"/>
  <c r="BH174" i="9"/>
  <c r="BG174" i="9"/>
  <c r="BE174" i="9"/>
  <c r="AA174" i="9"/>
  <c r="Y174" i="9"/>
  <c r="W174" i="9"/>
  <c r="BK174" i="9"/>
  <c r="N174" i="9"/>
  <c r="BF174" i="9"/>
  <c r="BI173" i="9"/>
  <c r="BH173" i="9"/>
  <c r="BG173" i="9"/>
  <c r="BE173" i="9"/>
  <c r="AA173" i="9"/>
  <c r="Y173" i="9"/>
  <c r="W173" i="9"/>
  <c r="BK173" i="9"/>
  <c r="N173" i="9"/>
  <c r="BF173" i="9"/>
  <c r="BI167" i="9"/>
  <c r="BH167" i="9"/>
  <c r="BG167" i="9"/>
  <c r="BE167" i="9"/>
  <c r="AA167" i="9"/>
  <c r="Y167" i="9"/>
  <c r="W167" i="9"/>
  <c r="BK167" i="9"/>
  <c r="N167" i="9"/>
  <c r="BF167" i="9"/>
  <c r="BI165" i="9"/>
  <c r="BH165" i="9"/>
  <c r="BG165" i="9"/>
  <c r="BE165" i="9"/>
  <c r="AA165" i="9"/>
  <c r="Y165" i="9"/>
  <c r="W165" i="9"/>
  <c r="BK165" i="9"/>
  <c r="N165" i="9"/>
  <c r="BF165" i="9"/>
  <c r="BI161" i="9"/>
  <c r="BH161" i="9"/>
  <c r="BG161" i="9"/>
  <c r="BE161" i="9"/>
  <c r="AA161" i="9"/>
  <c r="Y161" i="9"/>
  <c r="W161" i="9"/>
  <c r="BK161" i="9"/>
  <c r="N161" i="9"/>
  <c r="BF161" i="9"/>
  <c r="BI160" i="9"/>
  <c r="BH160" i="9"/>
  <c r="BG160" i="9"/>
  <c r="BE160" i="9"/>
  <c r="AA160" i="9"/>
  <c r="AA157" i="9" s="1"/>
  <c r="Y160" i="9"/>
  <c r="Y157" i="9" s="1"/>
  <c r="W160" i="9"/>
  <c r="BK160" i="9"/>
  <c r="N160" i="9"/>
  <c r="BF160" i="9"/>
  <c r="BI159" i="9"/>
  <c r="BH159" i="9"/>
  <c r="H36" i="9" s="1"/>
  <c r="BC96" i="1" s="1"/>
  <c r="BG159" i="9"/>
  <c r="BE159" i="9"/>
  <c r="AA159" i="9"/>
  <c r="Y159" i="9"/>
  <c r="W159" i="9"/>
  <c r="BK159" i="9"/>
  <c r="BK157" i="9" s="1"/>
  <c r="N157" i="9" s="1"/>
  <c r="N98" i="9" s="1"/>
  <c r="N159" i="9"/>
  <c r="BF159" i="9"/>
  <c r="BI158" i="9"/>
  <c r="BH158" i="9"/>
  <c r="BG158" i="9"/>
  <c r="BE158" i="9"/>
  <c r="AA158" i="9"/>
  <c r="Y158" i="9"/>
  <c r="W158" i="9"/>
  <c r="W157" i="9"/>
  <c r="BK158" i="9"/>
  <c r="N158" i="9"/>
  <c r="BF158" i="9"/>
  <c r="BI156" i="9"/>
  <c r="BH156" i="9"/>
  <c r="BG156" i="9"/>
  <c r="BE156" i="9"/>
  <c r="AA156" i="9"/>
  <c r="AA153" i="9" s="1"/>
  <c r="Y156" i="9"/>
  <c r="Y153" i="9" s="1"/>
  <c r="W156" i="9"/>
  <c r="BK156" i="9"/>
  <c r="N156" i="9"/>
  <c r="BF156" i="9"/>
  <c r="BI155" i="9"/>
  <c r="BH155" i="9"/>
  <c r="BG155" i="9"/>
  <c r="BE155" i="9"/>
  <c r="AA155" i="9"/>
  <c r="Y155" i="9"/>
  <c r="W155" i="9"/>
  <c r="BK155" i="9"/>
  <c r="BK153" i="9" s="1"/>
  <c r="N153" i="9" s="1"/>
  <c r="N155" i="9"/>
  <c r="BF155" i="9"/>
  <c r="BI154" i="9"/>
  <c r="BH154" i="9"/>
  <c r="BG154" i="9"/>
  <c r="BE154" i="9"/>
  <c r="AA154" i="9"/>
  <c r="Y154" i="9"/>
  <c r="W154" i="9"/>
  <c r="W153" i="9"/>
  <c r="BK154" i="9"/>
  <c r="N154" i="9"/>
  <c r="BF154" i="9"/>
  <c r="N97" i="9"/>
  <c r="BI152" i="9"/>
  <c r="BH152" i="9"/>
  <c r="BG152" i="9"/>
  <c r="BE152" i="9"/>
  <c r="AA152" i="9"/>
  <c r="AA147" i="9" s="1"/>
  <c r="Y152" i="9"/>
  <c r="Y147" i="9" s="1"/>
  <c r="Y146" i="9" s="1"/>
  <c r="W152" i="9"/>
  <c r="BK152" i="9"/>
  <c r="N152" i="9"/>
  <c r="BF152" i="9"/>
  <c r="BI149" i="9"/>
  <c r="BH149" i="9"/>
  <c r="BG149" i="9"/>
  <c r="BE149" i="9"/>
  <c r="AA149" i="9"/>
  <c r="Y149" i="9"/>
  <c r="W149" i="9"/>
  <c r="W147" i="9" s="1"/>
  <c r="BK149" i="9"/>
  <c r="BK147" i="9" s="1"/>
  <c r="N149" i="9"/>
  <c r="BF149" i="9"/>
  <c r="BI148" i="9"/>
  <c r="BH148" i="9"/>
  <c r="BG148" i="9"/>
  <c r="BE148" i="9"/>
  <c r="AA148" i="9"/>
  <c r="Y148" i="9"/>
  <c r="W148" i="9"/>
  <c r="BK148" i="9"/>
  <c r="N147" i="9"/>
  <c r="N96" i="9" s="1"/>
  <c r="N148" i="9"/>
  <c r="BF148" i="9"/>
  <c r="BI145" i="9"/>
  <c r="BH145" i="9"/>
  <c r="BG145" i="9"/>
  <c r="BE145" i="9"/>
  <c r="AA145" i="9"/>
  <c r="AA144" i="9"/>
  <c r="Y145" i="9"/>
  <c r="Y144" i="9"/>
  <c r="W145" i="9"/>
  <c r="W144" i="9"/>
  <c r="BK145" i="9"/>
  <c r="BK144" i="9"/>
  <c r="N144" i="9" s="1"/>
  <c r="N94" i="9" s="1"/>
  <c r="N145" i="9"/>
  <c r="BF145" i="9" s="1"/>
  <c r="BI143" i="9"/>
  <c r="BH143" i="9"/>
  <c r="BG143" i="9"/>
  <c r="BE143" i="9"/>
  <c r="AA143" i="9"/>
  <c r="Y143" i="9"/>
  <c r="W143" i="9"/>
  <c r="BK143" i="9"/>
  <c r="N143" i="9"/>
  <c r="BF143" i="9"/>
  <c r="BI142" i="9"/>
  <c r="BH142" i="9"/>
  <c r="BG142" i="9"/>
  <c r="BE142" i="9"/>
  <c r="H33" i="9" s="1"/>
  <c r="AZ96" i="1" s="1"/>
  <c r="AA142" i="9"/>
  <c r="Y142" i="9"/>
  <c r="W142" i="9"/>
  <c r="BK142" i="9"/>
  <c r="N142" i="9"/>
  <c r="BF142" i="9"/>
  <c r="BI139" i="9"/>
  <c r="BH139" i="9"/>
  <c r="BG139" i="9"/>
  <c r="BE139" i="9"/>
  <c r="AA139" i="9"/>
  <c r="AA138" i="9"/>
  <c r="Y139" i="9"/>
  <c r="Y138" i="9"/>
  <c r="W139" i="9"/>
  <c r="W138" i="9"/>
  <c r="BK139" i="9"/>
  <c r="BK138" i="9"/>
  <c r="N138" i="9" s="1"/>
  <c r="N93" i="9" s="1"/>
  <c r="N139" i="9"/>
  <c r="BF139" i="9" s="1"/>
  <c r="BI135" i="9"/>
  <c r="BH135" i="9"/>
  <c r="BG135" i="9"/>
  <c r="BE135" i="9"/>
  <c r="AA135" i="9"/>
  <c r="AA134" i="9"/>
  <c r="Y135" i="9"/>
  <c r="Y134" i="9"/>
  <c r="W135" i="9"/>
  <c r="W134" i="9"/>
  <c r="BK135" i="9"/>
  <c r="BK134" i="9"/>
  <c r="N134" i="9"/>
  <c r="N92" i="9" s="1"/>
  <c r="N135" i="9"/>
  <c r="BF135" i="9" s="1"/>
  <c r="BI131" i="9"/>
  <c r="BH131" i="9"/>
  <c r="BG131" i="9"/>
  <c r="BE131" i="9"/>
  <c r="M33" i="9" s="1"/>
  <c r="AV96" i="1" s="1"/>
  <c r="AA131" i="9"/>
  <c r="AA130" i="9"/>
  <c r="Y131" i="9"/>
  <c r="Y130" i="9"/>
  <c r="W131" i="9"/>
  <c r="W130" i="9"/>
  <c r="W129" i="9"/>
  <c r="BK131" i="9"/>
  <c r="BK130" i="9" s="1"/>
  <c r="N130" i="9" s="1"/>
  <c r="N131" i="9"/>
  <c r="BF131" i="9"/>
  <c r="N91" i="9"/>
  <c r="M125" i="9"/>
  <c r="M124" i="9"/>
  <c r="F122" i="9"/>
  <c r="F120" i="9"/>
  <c r="BI108" i="9"/>
  <c r="BH108" i="9"/>
  <c r="BG108" i="9"/>
  <c r="BE108" i="9"/>
  <c r="BI107" i="9"/>
  <c r="BH107" i="9"/>
  <c r="BG107" i="9"/>
  <c r="BE107" i="9"/>
  <c r="BI106" i="9"/>
  <c r="BH106" i="9"/>
  <c r="BG106" i="9"/>
  <c r="BE106" i="9"/>
  <c r="BI105" i="9"/>
  <c r="BH105" i="9"/>
  <c r="BG105" i="9"/>
  <c r="BE105" i="9"/>
  <c r="BI104" i="9"/>
  <c r="BH104" i="9"/>
  <c r="BG104" i="9"/>
  <c r="BE104" i="9"/>
  <c r="BI103" i="9"/>
  <c r="H37" i="9" s="1"/>
  <c r="BD96" i="1" s="1"/>
  <c r="BH103" i="9"/>
  <c r="BG103" i="9"/>
  <c r="H35" i="9" s="1"/>
  <c r="BB96" i="1" s="1"/>
  <c r="BE103" i="9"/>
  <c r="M85" i="9"/>
  <c r="M84" i="9"/>
  <c r="F82" i="9"/>
  <c r="F80" i="9"/>
  <c r="O16" i="9"/>
  <c r="E16" i="9"/>
  <c r="F125" i="9" s="1"/>
  <c r="O15" i="9"/>
  <c r="O13" i="9"/>
  <c r="E13" i="9"/>
  <c r="F124" i="9" s="1"/>
  <c r="F84" i="9"/>
  <c r="O12" i="9"/>
  <c r="M122" i="9"/>
  <c r="M82" i="9"/>
  <c r="F6" i="9"/>
  <c r="F118" i="9"/>
  <c r="F78" i="9"/>
  <c r="AY95" i="1"/>
  <c r="AX95" i="1"/>
  <c r="BI376" i="8"/>
  <c r="BH376" i="8"/>
  <c r="BG376" i="8"/>
  <c r="BE376" i="8"/>
  <c r="BK376" i="8"/>
  <c r="N376" i="8" s="1"/>
  <c r="BF376" i="8" s="1"/>
  <c r="BI375" i="8"/>
  <c r="BH375" i="8"/>
  <c r="BG375" i="8"/>
  <c r="BE375" i="8"/>
  <c r="BK375" i="8"/>
  <c r="N375" i="8"/>
  <c r="BF375" i="8" s="1"/>
  <c r="BI374" i="8"/>
  <c r="BH374" i="8"/>
  <c r="BG374" i="8"/>
  <c r="BE374" i="8"/>
  <c r="BK374" i="8"/>
  <c r="N374" i="8" s="1"/>
  <c r="BF374" i="8" s="1"/>
  <c r="BI373" i="8"/>
  <c r="BH373" i="8"/>
  <c r="BG373" i="8"/>
  <c r="BE373" i="8"/>
  <c r="BK373" i="8"/>
  <c r="N373" i="8"/>
  <c r="BF373" i="8"/>
  <c r="BI372" i="8"/>
  <c r="BH372" i="8"/>
  <c r="BG372" i="8"/>
  <c r="BE372" i="8"/>
  <c r="BK372" i="8"/>
  <c r="N372" i="8" s="1"/>
  <c r="BF372" i="8" s="1"/>
  <c r="BK371" i="8"/>
  <c r="N371" i="8" s="1"/>
  <c r="N102" i="8" s="1"/>
  <c r="BI370" i="8"/>
  <c r="BH370" i="8"/>
  <c r="BG370" i="8"/>
  <c r="BE370" i="8"/>
  <c r="AA370" i="8"/>
  <c r="Y370" i="8"/>
  <c r="W370" i="8"/>
  <c r="BK370" i="8"/>
  <c r="N370" i="8"/>
  <c r="BF370" i="8" s="1"/>
  <c r="BI362" i="8"/>
  <c r="BH362" i="8"/>
  <c r="BG362" i="8"/>
  <c r="BE362" i="8"/>
  <c r="AA362" i="8"/>
  <c r="AA361" i="8" s="1"/>
  <c r="Y362" i="8"/>
  <c r="Y361" i="8"/>
  <c r="W362" i="8"/>
  <c r="W361" i="8" s="1"/>
  <c r="BK362" i="8"/>
  <c r="BK361" i="8" s="1"/>
  <c r="N361" i="8" s="1"/>
  <c r="N101" i="8" s="1"/>
  <c r="N362" i="8"/>
  <c r="BF362" i="8"/>
  <c r="BI360" i="8"/>
  <c r="BH360" i="8"/>
  <c r="BG360" i="8"/>
  <c r="BE360" i="8"/>
  <c r="AA360" i="8"/>
  <c r="Y360" i="8"/>
  <c r="Y321" i="8" s="1"/>
  <c r="W360" i="8"/>
  <c r="BK360" i="8"/>
  <c r="N360" i="8"/>
  <c r="BF360" i="8"/>
  <c r="BI359" i="8"/>
  <c r="BH359" i="8"/>
  <c r="BG359" i="8"/>
  <c r="BE359" i="8"/>
  <c r="AA359" i="8"/>
  <c r="Y359" i="8"/>
  <c r="W359" i="8"/>
  <c r="BK359" i="8"/>
  <c r="N359" i="8"/>
  <c r="BF359" i="8" s="1"/>
  <c r="BI322" i="8"/>
  <c r="BH322" i="8"/>
  <c r="BG322" i="8"/>
  <c r="BE322" i="8"/>
  <c r="AA322" i="8"/>
  <c r="AA321" i="8" s="1"/>
  <c r="Y322" i="8"/>
  <c r="W322" i="8"/>
  <c r="W321" i="8" s="1"/>
  <c r="BK322" i="8"/>
  <c r="BK321" i="8" s="1"/>
  <c r="N321" i="8" s="1"/>
  <c r="N100" i="8" s="1"/>
  <c r="N322" i="8"/>
  <c r="BF322" i="8"/>
  <c r="BI320" i="8"/>
  <c r="BH320" i="8"/>
  <c r="BG320" i="8"/>
  <c r="BE320" i="8"/>
  <c r="AA320" i="8"/>
  <c r="Y320" i="8"/>
  <c r="W320" i="8"/>
  <c r="BK320" i="8"/>
  <c r="N320" i="8"/>
  <c r="BF320" i="8"/>
  <c r="BI319" i="8"/>
  <c r="BH319" i="8"/>
  <c r="BG319" i="8"/>
  <c r="BE319" i="8"/>
  <c r="AA319" i="8"/>
  <c r="Y319" i="8"/>
  <c r="W319" i="8"/>
  <c r="BK319" i="8"/>
  <c r="N319" i="8"/>
  <c r="BF319" i="8" s="1"/>
  <c r="BI318" i="8"/>
  <c r="BH318" i="8"/>
  <c r="BG318" i="8"/>
  <c r="BE318" i="8"/>
  <c r="AA318" i="8"/>
  <c r="Y318" i="8"/>
  <c r="W318" i="8"/>
  <c r="BK318" i="8"/>
  <c r="N318" i="8"/>
  <c r="BF318" i="8" s="1"/>
  <c r="BI317" i="8"/>
  <c r="BH317" i="8"/>
  <c r="BG317" i="8"/>
  <c r="BE317" i="8"/>
  <c r="AA317" i="8"/>
  <c r="Y317" i="8"/>
  <c r="W317" i="8"/>
  <c r="BK317" i="8"/>
  <c r="N317" i="8"/>
  <c r="BF317" i="8"/>
  <c r="BI312" i="8"/>
  <c r="BH312" i="8"/>
  <c r="BG312" i="8"/>
  <c r="BE312" i="8"/>
  <c r="AA312" i="8"/>
  <c r="Y312" i="8"/>
  <c r="W312" i="8"/>
  <c r="BK312" i="8"/>
  <c r="N312" i="8"/>
  <c r="BF312" i="8" s="1"/>
  <c r="BI311" i="8"/>
  <c r="BH311" i="8"/>
  <c r="BG311" i="8"/>
  <c r="BE311" i="8"/>
  <c r="AA311" i="8"/>
  <c r="Y311" i="8"/>
  <c r="W311" i="8"/>
  <c r="BK311" i="8"/>
  <c r="N311" i="8"/>
  <c r="BF311" i="8" s="1"/>
  <c r="BI304" i="8"/>
  <c r="BH304" i="8"/>
  <c r="BG304" i="8"/>
  <c r="BE304" i="8"/>
  <c r="AA304" i="8"/>
  <c r="Y304" i="8"/>
  <c r="Y295" i="8" s="1"/>
  <c r="W304" i="8"/>
  <c r="BK304" i="8"/>
  <c r="N304" i="8"/>
  <c r="BF304" i="8"/>
  <c r="BI303" i="8"/>
  <c r="BH303" i="8"/>
  <c r="BG303" i="8"/>
  <c r="BE303" i="8"/>
  <c r="AA303" i="8"/>
  <c r="Y303" i="8"/>
  <c r="W303" i="8"/>
  <c r="BK303" i="8"/>
  <c r="N303" i="8"/>
  <c r="BF303" i="8" s="1"/>
  <c r="BI296" i="8"/>
  <c r="BH296" i="8"/>
  <c r="BG296" i="8"/>
  <c r="BE296" i="8"/>
  <c r="AA296" i="8"/>
  <c r="AA295" i="8" s="1"/>
  <c r="Y296" i="8"/>
  <c r="W296" i="8"/>
  <c r="W295" i="8" s="1"/>
  <c r="BK296" i="8"/>
  <c r="BK295" i="8" s="1"/>
  <c r="N295" i="8" s="1"/>
  <c r="N99" i="8" s="1"/>
  <c r="N296" i="8"/>
  <c r="BF296" i="8"/>
  <c r="BI294" i="8"/>
  <c r="BH294" i="8"/>
  <c r="BG294" i="8"/>
  <c r="BE294" i="8"/>
  <c r="AA294" i="8"/>
  <c r="Y294" i="8"/>
  <c r="W294" i="8"/>
  <c r="BK294" i="8"/>
  <c r="N294" i="8"/>
  <c r="BF294" i="8"/>
  <c r="BI293" i="8"/>
  <c r="BH293" i="8"/>
  <c r="BG293" i="8"/>
  <c r="BE293" i="8"/>
  <c r="AA293" i="8"/>
  <c r="Y293" i="8"/>
  <c r="W293" i="8"/>
  <c r="BK293" i="8"/>
  <c r="N293" i="8"/>
  <c r="BF293" i="8" s="1"/>
  <c r="BI287" i="8"/>
  <c r="BH287" i="8"/>
  <c r="BG287" i="8"/>
  <c r="BE287" i="8"/>
  <c r="AA287" i="8"/>
  <c r="Y287" i="8"/>
  <c r="W287" i="8"/>
  <c r="BK287" i="8"/>
  <c r="N287" i="8"/>
  <c r="BF287" i="8" s="1"/>
  <c r="BI285" i="8"/>
  <c r="BH285" i="8"/>
  <c r="BG285" i="8"/>
  <c r="BE285" i="8"/>
  <c r="AA285" i="8"/>
  <c r="Y285" i="8"/>
  <c r="W285" i="8"/>
  <c r="BK285" i="8"/>
  <c r="N285" i="8"/>
  <c r="BF285" i="8"/>
  <c r="BI279" i="8"/>
  <c r="BH279" i="8"/>
  <c r="BG279" i="8"/>
  <c r="BE279" i="8"/>
  <c r="AA279" i="8"/>
  <c r="Y279" i="8"/>
  <c r="W279" i="8"/>
  <c r="BK279" i="8"/>
  <c r="N279" i="8"/>
  <c r="BF279" i="8" s="1"/>
  <c r="BI274" i="8"/>
  <c r="BH274" i="8"/>
  <c r="BG274" i="8"/>
  <c r="BE274" i="8"/>
  <c r="AA274" i="8"/>
  <c r="Y274" i="8"/>
  <c r="W274" i="8"/>
  <c r="BK274" i="8"/>
  <c r="N274" i="8"/>
  <c r="BF274" i="8" s="1"/>
  <c r="BI257" i="8"/>
  <c r="BH257" i="8"/>
  <c r="BG257" i="8"/>
  <c r="BE257" i="8"/>
  <c r="AA257" i="8"/>
  <c r="Y257" i="8"/>
  <c r="Y250" i="8" s="1"/>
  <c r="W257" i="8"/>
  <c r="BK257" i="8"/>
  <c r="N257" i="8"/>
  <c r="BF257" i="8"/>
  <c r="BI256" i="8"/>
  <c r="BH256" i="8"/>
  <c r="BG256" i="8"/>
  <c r="BE256" i="8"/>
  <c r="AA256" i="8"/>
  <c r="Y256" i="8"/>
  <c r="W256" i="8"/>
  <c r="BK256" i="8"/>
  <c r="N256" i="8"/>
  <c r="BF256" i="8" s="1"/>
  <c r="BI251" i="8"/>
  <c r="BH251" i="8"/>
  <c r="BG251" i="8"/>
  <c r="BE251" i="8"/>
  <c r="AA251" i="8"/>
  <c r="AA250" i="8" s="1"/>
  <c r="Y251" i="8"/>
  <c r="W251" i="8"/>
  <c r="W250" i="8" s="1"/>
  <c r="BK251" i="8"/>
  <c r="BK250" i="8" s="1"/>
  <c r="N250" i="8" s="1"/>
  <c r="N98" i="8" s="1"/>
  <c r="N251" i="8"/>
  <c r="BF251" i="8"/>
  <c r="BI249" i="8"/>
  <c r="BH249" i="8"/>
  <c r="BG249" i="8"/>
  <c r="BE249" i="8"/>
  <c r="AA249" i="8"/>
  <c r="Y249" i="8"/>
  <c r="W249" i="8"/>
  <c r="BK249" i="8"/>
  <c r="N249" i="8"/>
  <c r="BF249" i="8"/>
  <c r="BI248" i="8"/>
  <c r="BH248" i="8"/>
  <c r="BG248" i="8"/>
  <c r="BE248" i="8"/>
  <c r="AA248" i="8"/>
  <c r="Y248" i="8"/>
  <c r="W248" i="8"/>
  <c r="BK248" i="8"/>
  <c r="N248" i="8"/>
  <c r="BF248" i="8" s="1"/>
  <c r="BI245" i="8"/>
  <c r="BH245" i="8"/>
  <c r="BG245" i="8"/>
  <c r="BE245" i="8"/>
  <c r="AA245" i="8"/>
  <c r="Y245" i="8"/>
  <c r="W245" i="8"/>
  <c r="BK245" i="8"/>
  <c r="N245" i="8"/>
  <c r="BF245" i="8" s="1"/>
  <c r="BI244" i="8"/>
  <c r="BH244" i="8"/>
  <c r="BG244" i="8"/>
  <c r="BE244" i="8"/>
  <c r="AA244" i="8"/>
  <c r="Y244" i="8"/>
  <c r="Y239" i="8" s="1"/>
  <c r="W244" i="8"/>
  <c r="BK244" i="8"/>
  <c r="N244" i="8"/>
  <c r="BF244" i="8"/>
  <c r="BI243" i="8"/>
  <c r="BH243" i="8"/>
  <c r="BG243" i="8"/>
  <c r="BE243" i="8"/>
  <c r="AA243" i="8"/>
  <c r="Y243" i="8"/>
  <c r="W243" i="8"/>
  <c r="BK243" i="8"/>
  <c r="N243" i="8"/>
  <c r="BF243" i="8" s="1"/>
  <c r="BI240" i="8"/>
  <c r="BH240" i="8"/>
  <c r="BG240" i="8"/>
  <c r="BE240" i="8"/>
  <c r="AA240" i="8"/>
  <c r="AA239" i="8" s="1"/>
  <c r="Y240" i="8"/>
  <c r="W240" i="8"/>
  <c r="W239" i="8" s="1"/>
  <c r="BK240" i="8"/>
  <c r="BK239" i="8" s="1"/>
  <c r="N240" i="8"/>
  <c r="BF240" i="8"/>
  <c r="BI238" i="8"/>
  <c r="BH238" i="8"/>
  <c r="BG238" i="8"/>
  <c r="BE238" i="8"/>
  <c r="AA238" i="8"/>
  <c r="Y238" i="8"/>
  <c r="W238" i="8"/>
  <c r="BK238" i="8"/>
  <c r="N238" i="8"/>
  <c r="BF238" i="8"/>
  <c r="BI237" i="8"/>
  <c r="BH237" i="8"/>
  <c r="BG237" i="8"/>
  <c r="BE237" i="8"/>
  <c r="AA237" i="8"/>
  <c r="Y237" i="8"/>
  <c r="W237" i="8"/>
  <c r="BK237" i="8"/>
  <c r="N237" i="8"/>
  <c r="BF237" i="8" s="1"/>
  <c r="BI236" i="8"/>
  <c r="BH236" i="8"/>
  <c r="BG236" i="8"/>
  <c r="BE236" i="8"/>
  <c r="AA236" i="8"/>
  <c r="AA235" i="8" s="1"/>
  <c r="AA234" i="8" s="1"/>
  <c r="Y236" i="8"/>
  <c r="Y235" i="8"/>
  <c r="W236" i="8"/>
  <c r="W235" i="8" s="1"/>
  <c r="BK236" i="8"/>
  <c r="BK235" i="8"/>
  <c r="N235" i="8" s="1"/>
  <c r="N96" i="8" s="1"/>
  <c r="N236" i="8"/>
  <c r="BF236" i="8"/>
  <c r="BI233" i="8"/>
  <c r="BH233" i="8"/>
  <c r="BG233" i="8"/>
  <c r="BE233" i="8"/>
  <c r="AA233" i="8"/>
  <c r="AA232" i="8" s="1"/>
  <c r="Y233" i="8"/>
  <c r="Y232" i="8" s="1"/>
  <c r="W233" i="8"/>
  <c r="W232" i="8"/>
  <c r="BK233" i="8"/>
  <c r="BK232" i="8" s="1"/>
  <c r="N232" i="8" s="1"/>
  <c r="N94" i="8" s="1"/>
  <c r="N233" i="8"/>
  <c r="BF233" i="8" s="1"/>
  <c r="BI229" i="8"/>
  <c r="BH229" i="8"/>
  <c r="BG229" i="8"/>
  <c r="BE229" i="8"/>
  <c r="AA229" i="8"/>
  <c r="AA228" i="8"/>
  <c r="Y229" i="8"/>
  <c r="Y228" i="8" s="1"/>
  <c r="W229" i="8"/>
  <c r="W228" i="8" s="1"/>
  <c r="BK229" i="8"/>
  <c r="BK228" i="8"/>
  <c r="N228" i="8"/>
  <c r="N93" i="8" s="1"/>
  <c r="N229" i="8"/>
  <c r="BF229" i="8"/>
  <c r="BI227" i="8"/>
  <c r="BH227" i="8"/>
  <c r="BG227" i="8"/>
  <c r="BE227" i="8"/>
  <c r="AA227" i="8"/>
  <c r="Y227" i="8"/>
  <c r="W227" i="8"/>
  <c r="BK227" i="8"/>
  <c r="N227" i="8"/>
  <c r="BF227" i="8" s="1"/>
  <c r="BI226" i="8"/>
  <c r="BH226" i="8"/>
  <c r="BG226" i="8"/>
  <c r="BE226" i="8"/>
  <c r="AA226" i="8"/>
  <c r="Y226" i="8"/>
  <c r="W226" i="8"/>
  <c r="BK226" i="8"/>
  <c r="N226" i="8"/>
  <c r="BF226" i="8"/>
  <c r="BI223" i="8"/>
  <c r="BH223" i="8"/>
  <c r="BG223" i="8"/>
  <c r="BE223" i="8"/>
  <c r="AA223" i="8"/>
  <c r="Y223" i="8"/>
  <c r="W223" i="8"/>
  <c r="BK223" i="8"/>
  <c r="N223" i="8"/>
  <c r="BF223" i="8" s="1"/>
  <c r="BI222" i="8"/>
  <c r="BH222" i="8"/>
  <c r="BG222" i="8"/>
  <c r="BE222" i="8"/>
  <c r="AA222" i="8"/>
  <c r="Y222" i="8"/>
  <c r="W222" i="8"/>
  <c r="BK222" i="8"/>
  <c r="N222" i="8"/>
  <c r="BF222" i="8" s="1"/>
  <c r="BI216" i="8"/>
  <c r="BH216" i="8"/>
  <c r="BG216" i="8"/>
  <c r="BE216" i="8"/>
  <c r="AA216" i="8"/>
  <c r="Y216" i="8"/>
  <c r="W216" i="8"/>
  <c r="BK216" i="8"/>
  <c r="N216" i="8"/>
  <c r="BF216" i="8"/>
  <c r="BI215" i="8"/>
  <c r="BH215" i="8"/>
  <c r="BG215" i="8"/>
  <c r="BE215" i="8"/>
  <c r="AA215" i="8"/>
  <c r="Y215" i="8"/>
  <c r="W215" i="8"/>
  <c r="BK215" i="8"/>
  <c r="N215" i="8"/>
  <c r="BF215" i="8" s="1"/>
  <c r="BI209" i="8"/>
  <c r="BH209" i="8"/>
  <c r="BG209" i="8"/>
  <c r="BE209" i="8"/>
  <c r="AA209" i="8"/>
  <c r="Y209" i="8"/>
  <c r="W209" i="8"/>
  <c r="BK209" i="8"/>
  <c r="N209" i="8"/>
  <c r="BF209" i="8" s="1"/>
  <c r="BI206" i="8"/>
  <c r="BH206" i="8"/>
  <c r="BG206" i="8"/>
  <c r="BE206" i="8"/>
  <c r="AA206" i="8"/>
  <c r="Y206" i="8"/>
  <c r="W206" i="8"/>
  <c r="BK206" i="8"/>
  <c r="N206" i="8"/>
  <c r="BF206" i="8"/>
  <c r="BI198" i="8"/>
  <c r="BH198" i="8"/>
  <c r="BG198" i="8"/>
  <c r="BE198" i="8"/>
  <c r="AA198" i="8"/>
  <c r="Y198" i="8"/>
  <c r="W198" i="8"/>
  <c r="BK198" i="8"/>
  <c r="N198" i="8"/>
  <c r="BF198" i="8" s="1"/>
  <c r="BI192" i="8"/>
  <c r="BH192" i="8"/>
  <c r="BG192" i="8"/>
  <c r="BE192" i="8"/>
  <c r="AA192" i="8"/>
  <c r="Y192" i="8"/>
  <c r="W192" i="8"/>
  <c r="BK192" i="8"/>
  <c r="N192" i="8"/>
  <c r="BF192" i="8" s="1"/>
  <c r="BI145" i="8"/>
  <c r="BH145" i="8"/>
  <c r="BG145" i="8"/>
  <c r="BE145" i="8"/>
  <c r="AA145" i="8"/>
  <c r="Y145" i="8"/>
  <c r="Y136" i="8" s="1"/>
  <c r="W145" i="8"/>
  <c r="BK145" i="8"/>
  <c r="N145" i="8"/>
  <c r="BF145" i="8"/>
  <c r="BI144" i="8"/>
  <c r="BH144" i="8"/>
  <c r="BG144" i="8"/>
  <c r="H35" i="8" s="1"/>
  <c r="BB95" i="1" s="1"/>
  <c r="BE144" i="8"/>
  <c r="AA144" i="8"/>
  <c r="Y144" i="8"/>
  <c r="W144" i="8"/>
  <c r="BK144" i="8"/>
  <c r="N144" i="8"/>
  <c r="BF144" i="8" s="1"/>
  <c r="BI137" i="8"/>
  <c r="BH137" i="8"/>
  <c r="BG137" i="8"/>
  <c r="BE137" i="8"/>
  <c r="AA137" i="8"/>
  <c r="AA136" i="8" s="1"/>
  <c r="Y137" i="8"/>
  <c r="W137" i="8"/>
  <c r="W136" i="8" s="1"/>
  <c r="BK137" i="8"/>
  <c r="BK136" i="8" s="1"/>
  <c r="N136" i="8" s="1"/>
  <c r="N92" i="8" s="1"/>
  <c r="N137" i="8"/>
  <c r="BF137" i="8"/>
  <c r="BI133" i="8"/>
  <c r="H37" i="8" s="1"/>
  <c r="BD95" i="1" s="1"/>
  <c r="BH133" i="8"/>
  <c r="BG133" i="8"/>
  <c r="BE133" i="8"/>
  <c r="AA133" i="8"/>
  <c r="AA132" i="8" s="1"/>
  <c r="Y133" i="8"/>
  <c r="Y132" i="8"/>
  <c r="W133" i="8"/>
  <c r="W132" i="8" s="1"/>
  <c r="W131" i="8" s="1"/>
  <c r="BK133" i="8"/>
  <c r="BK132" i="8"/>
  <c r="N132" i="8" s="1"/>
  <c r="N91" i="8" s="1"/>
  <c r="N133" i="8"/>
  <c r="BF133" i="8" s="1"/>
  <c r="M127" i="8"/>
  <c r="M126" i="8"/>
  <c r="F124" i="8"/>
  <c r="F122" i="8"/>
  <c r="BI110" i="8"/>
  <c r="BH110" i="8"/>
  <c r="BG110" i="8"/>
  <c r="BE110" i="8"/>
  <c r="BI109" i="8"/>
  <c r="BH109" i="8"/>
  <c r="BG109" i="8"/>
  <c r="BE109" i="8"/>
  <c r="BI108" i="8"/>
  <c r="BH108" i="8"/>
  <c r="BG108" i="8"/>
  <c r="BE108" i="8"/>
  <c r="BI107" i="8"/>
  <c r="BH107" i="8"/>
  <c r="BG107" i="8"/>
  <c r="BE107" i="8"/>
  <c r="BI106" i="8"/>
  <c r="BH106" i="8"/>
  <c r="BG106" i="8"/>
  <c r="BE106" i="8"/>
  <c r="BI105" i="8"/>
  <c r="BH105" i="8"/>
  <c r="H36" i="8" s="1"/>
  <c r="BC95" i="1" s="1"/>
  <c r="BG105" i="8"/>
  <c r="BE105" i="8"/>
  <c r="H33" i="8" s="1"/>
  <c r="AZ95" i="1" s="1"/>
  <c r="M85" i="8"/>
  <c r="M84" i="8"/>
  <c r="F82" i="8"/>
  <c r="F80" i="8"/>
  <c r="O16" i="8"/>
  <c r="E16" i="8"/>
  <c r="F127" i="8" s="1"/>
  <c r="O15" i="8"/>
  <c r="O13" i="8"/>
  <c r="E13" i="8"/>
  <c r="F84" i="8" s="1"/>
  <c r="F126" i="8"/>
  <c r="O12" i="8"/>
  <c r="M124" i="8"/>
  <c r="M82" i="8"/>
  <c r="F6" i="8"/>
  <c r="F120" i="8" s="1"/>
  <c r="AY94" i="1"/>
  <c r="AX94" i="1"/>
  <c r="BI193" i="7"/>
  <c r="BH193" i="7"/>
  <c r="BG193" i="7"/>
  <c r="BE193" i="7"/>
  <c r="BK193" i="7"/>
  <c r="N193" i="7"/>
  <c r="BF193" i="7" s="1"/>
  <c r="BI192" i="7"/>
  <c r="BH192" i="7"/>
  <c r="BG192" i="7"/>
  <c r="BE192" i="7"/>
  <c r="BK192" i="7"/>
  <c r="N192" i="7" s="1"/>
  <c r="BF192" i="7" s="1"/>
  <c r="BI191" i="7"/>
  <c r="BH191" i="7"/>
  <c r="BG191" i="7"/>
  <c r="BE191" i="7"/>
  <c r="BK191" i="7"/>
  <c r="N191" i="7"/>
  <c r="BF191" i="7" s="1"/>
  <c r="BI190" i="7"/>
  <c r="BH190" i="7"/>
  <c r="BG190" i="7"/>
  <c r="BE190" i="7"/>
  <c r="BK190" i="7"/>
  <c r="N190" i="7" s="1"/>
  <c r="BF190" i="7" s="1"/>
  <c r="BI189" i="7"/>
  <c r="BH189" i="7"/>
  <c r="BG189" i="7"/>
  <c r="BE189" i="7"/>
  <c r="BK189" i="7"/>
  <c r="BK188" i="7" s="1"/>
  <c r="N188" i="7" s="1"/>
  <c r="N96" i="7" s="1"/>
  <c r="N189" i="7"/>
  <c r="BF189" i="7" s="1"/>
  <c r="BI187" i="7"/>
  <c r="BH187" i="7"/>
  <c r="BG187" i="7"/>
  <c r="BE187" i="7"/>
  <c r="AA187" i="7"/>
  <c r="Y187" i="7"/>
  <c r="W187" i="7"/>
  <c r="BK187" i="7"/>
  <c r="N187" i="7"/>
  <c r="BF187" i="7"/>
  <c r="BI186" i="7"/>
  <c r="BH186" i="7"/>
  <c r="BG186" i="7"/>
  <c r="BE186" i="7"/>
  <c r="AA186" i="7"/>
  <c r="Y186" i="7"/>
  <c r="W186" i="7"/>
  <c r="BK186" i="7"/>
  <c r="N186" i="7"/>
  <c r="BF186" i="7" s="1"/>
  <c r="BI183" i="7"/>
  <c r="BH183" i="7"/>
  <c r="BG183" i="7"/>
  <c r="BE183" i="7"/>
  <c r="AA183" i="7"/>
  <c r="Y183" i="7"/>
  <c r="W183" i="7"/>
  <c r="BK183" i="7"/>
  <c r="N183" i="7"/>
  <c r="BF183" i="7"/>
  <c r="BI182" i="7"/>
  <c r="BH182" i="7"/>
  <c r="BG182" i="7"/>
  <c r="BE182" i="7"/>
  <c r="AA182" i="7"/>
  <c r="Y182" i="7"/>
  <c r="W182" i="7"/>
  <c r="BK182" i="7"/>
  <c r="N182" i="7"/>
  <c r="BF182" i="7"/>
  <c r="BI181" i="7"/>
  <c r="BH181" i="7"/>
  <c r="BG181" i="7"/>
  <c r="BE181" i="7"/>
  <c r="AA181" i="7"/>
  <c r="Y181" i="7"/>
  <c r="W181" i="7"/>
  <c r="BK181" i="7"/>
  <c r="N181" i="7"/>
  <c r="BF181" i="7" s="1"/>
  <c r="BI178" i="7"/>
  <c r="BH178" i="7"/>
  <c r="BG178" i="7"/>
  <c r="BE178" i="7"/>
  <c r="AA178" i="7"/>
  <c r="AA177" i="7" s="1"/>
  <c r="AA176" i="7" s="1"/>
  <c r="Y178" i="7"/>
  <c r="Y177" i="7" s="1"/>
  <c r="Y176" i="7" s="1"/>
  <c r="W178" i="7"/>
  <c r="W177" i="7" s="1"/>
  <c r="W176" i="7" s="1"/>
  <c r="BK178" i="7"/>
  <c r="BK177" i="7" s="1"/>
  <c r="N178" i="7"/>
  <c r="BF178" i="7"/>
  <c r="BI175" i="7"/>
  <c r="BH175" i="7"/>
  <c r="BG175" i="7"/>
  <c r="BE175" i="7"/>
  <c r="AA175" i="7"/>
  <c r="AA174" i="7"/>
  <c r="Y175" i="7"/>
  <c r="Y174" i="7" s="1"/>
  <c r="W175" i="7"/>
  <c r="W174" i="7"/>
  <c r="BK175" i="7"/>
  <c r="BK174" i="7"/>
  <c r="N174" i="7" s="1"/>
  <c r="N93" i="7" s="1"/>
  <c r="N175" i="7"/>
  <c r="BF175" i="7"/>
  <c r="BI173" i="7"/>
  <c r="BH173" i="7"/>
  <c r="BG173" i="7"/>
  <c r="BE173" i="7"/>
  <c r="AA173" i="7"/>
  <c r="Y173" i="7"/>
  <c r="W173" i="7"/>
  <c r="BK173" i="7"/>
  <c r="BK158" i="7" s="1"/>
  <c r="N158" i="7" s="1"/>
  <c r="N92" i="7" s="1"/>
  <c r="N173" i="7"/>
  <c r="BF173" i="7" s="1"/>
  <c r="BI172" i="7"/>
  <c r="BH172" i="7"/>
  <c r="BG172" i="7"/>
  <c r="BE172" i="7"/>
  <c r="AA172" i="7"/>
  <c r="Y172" i="7"/>
  <c r="W172" i="7"/>
  <c r="BK172" i="7"/>
  <c r="N172" i="7"/>
  <c r="BF172" i="7"/>
  <c r="BI169" i="7"/>
  <c r="BH169" i="7"/>
  <c r="BG169" i="7"/>
  <c r="BE169" i="7"/>
  <c r="AA169" i="7"/>
  <c r="Y169" i="7"/>
  <c r="W169" i="7"/>
  <c r="BK169" i="7"/>
  <c r="N169" i="7"/>
  <c r="BF169" i="7"/>
  <c r="BI159" i="7"/>
  <c r="BH159" i="7"/>
  <c r="BG159" i="7"/>
  <c r="BE159" i="7"/>
  <c r="AA159" i="7"/>
  <c r="AA158" i="7"/>
  <c r="Y159" i="7"/>
  <c r="Y158" i="7"/>
  <c r="W159" i="7"/>
  <c r="W158" i="7" s="1"/>
  <c r="BK159" i="7"/>
  <c r="N159" i="7"/>
  <c r="BF159" i="7" s="1"/>
  <c r="BI150" i="7"/>
  <c r="BH150" i="7"/>
  <c r="BG150" i="7"/>
  <c r="BE150" i="7"/>
  <c r="AA150" i="7"/>
  <c r="Y150" i="7"/>
  <c r="W150" i="7"/>
  <c r="BK150" i="7"/>
  <c r="N150" i="7"/>
  <c r="BF150" i="7"/>
  <c r="BI144" i="7"/>
  <c r="BH144" i="7"/>
  <c r="BG144" i="7"/>
  <c r="BE144" i="7"/>
  <c r="AA144" i="7"/>
  <c r="Y144" i="7"/>
  <c r="W144" i="7"/>
  <c r="BK144" i="7"/>
  <c r="N144" i="7"/>
  <c r="BF144" i="7"/>
  <c r="BI141" i="7"/>
  <c r="BH141" i="7"/>
  <c r="BG141" i="7"/>
  <c r="BE141" i="7"/>
  <c r="AA141" i="7"/>
  <c r="Y141" i="7"/>
  <c r="W141" i="7"/>
  <c r="BK141" i="7"/>
  <c r="N141" i="7"/>
  <c r="BF141" i="7" s="1"/>
  <c r="BI138" i="7"/>
  <c r="BH138" i="7"/>
  <c r="BG138" i="7"/>
  <c r="BE138" i="7"/>
  <c r="AA138" i="7"/>
  <c r="Y138" i="7"/>
  <c r="W138" i="7"/>
  <c r="BK138" i="7"/>
  <c r="N138" i="7"/>
  <c r="BF138" i="7"/>
  <c r="BI135" i="7"/>
  <c r="BH135" i="7"/>
  <c r="BG135" i="7"/>
  <c r="BE135" i="7"/>
  <c r="AA135" i="7"/>
  <c r="Y135" i="7"/>
  <c r="W135" i="7"/>
  <c r="BK135" i="7"/>
  <c r="N135" i="7"/>
  <c r="BF135" i="7"/>
  <c r="BI132" i="7"/>
  <c r="BH132" i="7"/>
  <c r="H36" i="7" s="1"/>
  <c r="BC94" i="1" s="1"/>
  <c r="BG132" i="7"/>
  <c r="BE132" i="7"/>
  <c r="AA132" i="7"/>
  <c r="Y132" i="7"/>
  <c r="W132" i="7"/>
  <c r="BK132" i="7"/>
  <c r="BK126" i="7" s="1"/>
  <c r="N132" i="7"/>
  <c r="BF132" i="7" s="1"/>
  <c r="BI127" i="7"/>
  <c r="BH127" i="7"/>
  <c r="BG127" i="7"/>
  <c r="BE127" i="7"/>
  <c r="M33" i="7" s="1"/>
  <c r="AV94" i="1" s="1"/>
  <c r="AA127" i="7"/>
  <c r="AA126" i="7" s="1"/>
  <c r="AA125" i="7" s="1"/>
  <c r="AA124" i="7" s="1"/>
  <c r="Y127" i="7"/>
  <c r="Y126" i="7"/>
  <c r="Y125" i="7" s="1"/>
  <c r="Y124" i="7" s="1"/>
  <c r="W127" i="7"/>
  <c r="W126" i="7"/>
  <c r="W125" i="7" s="1"/>
  <c r="W124" i="7" s="1"/>
  <c r="AU94" i="1" s="1"/>
  <c r="BK127" i="7"/>
  <c r="N127" i="7"/>
  <c r="BF127" i="7" s="1"/>
  <c r="M121" i="7"/>
  <c r="M120" i="7"/>
  <c r="F118" i="7"/>
  <c r="F116" i="7"/>
  <c r="BI104" i="7"/>
  <c r="BH104" i="7"/>
  <c r="BG104" i="7"/>
  <c r="BE104" i="7"/>
  <c r="BI103" i="7"/>
  <c r="BH103" i="7"/>
  <c r="BG103" i="7"/>
  <c r="BE103" i="7"/>
  <c r="BI102" i="7"/>
  <c r="BH102" i="7"/>
  <c r="BG102" i="7"/>
  <c r="BE102" i="7"/>
  <c r="BI101" i="7"/>
  <c r="BH101" i="7"/>
  <c r="BG101" i="7"/>
  <c r="BE101" i="7"/>
  <c r="BI100" i="7"/>
  <c r="BH100" i="7"/>
  <c r="BG100" i="7"/>
  <c r="BE100" i="7"/>
  <c r="BI99" i="7"/>
  <c r="H37" i="7" s="1"/>
  <c r="BD94" i="1" s="1"/>
  <c r="BH99" i="7"/>
  <c r="BG99" i="7"/>
  <c r="H35" i="7" s="1"/>
  <c r="BB94" i="1" s="1"/>
  <c r="BE99" i="7"/>
  <c r="H33" i="7"/>
  <c r="AZ94" i="1" s="1"/>
  <c r="M85" i="7"/>
  <c r="M84" i="7"/>
  <c r="F82" i="7"/>
  <c r="F80" i="7"/>
  <c r="O16" i="7"/>
  <c r="E16" i="7"/>
  <c r="F85" i="7" s="1"/>
  <c r="F121" i="7"/>
  <c r="O15" i="7"/>
  <c r="O13" i="7"/>
  <c r="E13" i="7"/>
  <c r="F120" i="7"/>
  <c r="F84" i="7"/>
  <c r="O12" i="7"/>
  <c r="M118" i="7"/>
  <c r="F6" i="7"/>
  <c r="F114" i="7"/>
  <c r="F78" i="7"/>
  <c r="AY93" i="1"/>
  <c r="AX93" i="1"/>
  <c r="BI249" i="6"/>
  <c r="BH249" i="6"/>
  <c r="BG249" i="6"/>
  <c r="BE249" i="6"/>
  <c r="BK249" i="6"/>
  <c r="N249" i="6" s="1"/>
  <c r="BF249" i="6" s="1"/>
  <c r="BI248" i="6"/>
  <c r="BH248" i="6"/>
  <c r="BG248" i="6"/>
  <c r="BE248" i="6"/>
  <c r="BK248" i="6"/>
  <c r="N248" i="6" s="1"/>
  <c r="BF248" i="6" s="1"/>
  <c r="BI247" i="6"/>
  <c r="BH247" i="6"/>
  <c r="BG247" i="6"/>
  <c r="BE247" i="6"/>
  <c r="BK247" i="6"/>
  <c r="N247" i="6"/>
  <c r="BF247" i="6"/>
  <c r="BI246" i="6"/>
  <c r="BH246" i="6"/>
  <c r="BG246" i="6"/>
  <c r="BE246" i="6"/>
  <c r="BK246" i="6"/>
  <c r="N246" i="6"/>
  <c r="BF246" i="6" s="1"/>
  <c r="BI245" i="6"/>
  <c r="BH245" i="6"/>
  <c r="BG245" i="6"/>
  <c r="BE245" i="6"/>
  <c r="BK245" i="6"/>
  <c r="BK244" i="6" s="1"/>
  <c r="N244" i="6" s="1"/>
  <c r="N102" i="6" s="1"/>
  <c r="BI243" i="6"/>
  <c r="BH243" i="6"/>
  <c r="BG243" i="6"/>
  <c r="BE243" i="6"/>
  <c r="AA243" i="6"/>
  <c r="Y243" i="6"/>
  <c r="W243" i="6"/>
  <c r="BK243" i="6"/>
  <c r="N243" i="6"/>
  <c r="BF243" i="6" s="1"/>
  <c r="BI240" i="6"/>
  <c r="BH240" i="6"/>
  <c r="BG240" i="6"/>
  <c r="BE240" i="6"/>
  <c r="AA240" i="6"/>
  <c r="Y240" i="6"/>
  <c r="W240" i="6"/>
  <c r="BK240" i="6"/>
  <c r="N240" i="6"/>
  <c r="BF240" i="6" s="1"/>
  <c r="BI239" i="6"/>
  <c r="BH239" i="6"/>
  <c r="BG239" i="6"/>
  <c r="BE239" i="6"/>
  <c r="AA239" i="6"/>
  <c r="Y239" i="6"/>
  <c r="W239" i="6"/>
  <c r="BK239" i="6"/>
  <c r="N239" i="6"/>
  <c r="BF239" i="6"/>
  <c r="BI238" i="6"/>
  <c r="BH238" i="6"/>
  <c r="BG238" i="6"/>
  <c r="BE238" i="6"/>
  <c r="AA238" i="6"/>
  <c r="Y238" i="6"/>
  <c r="W238" i="6"/>
  <c r="BK238" i="6"/>
  <c r="N238" i="6"/>
  <c r="BF238" i="6" s="1"/>
  <c r="BI237" i="6"/>
  <c r="BH237" i="6"/>
  <c r="BG237" i="6"/>
  <c r="BE237" i="6"/>
  <c r="AA237" i="6"/>
  <c r="Y237" i="6"/>
  <c r="W237" i="6"/>
  <c r="BK237" i="6"/>
  <c r="N237" i="6"/>
  <c r="BF237" i="6" s="1"/>
  <c r="BI236" i="6"/>
  <c r="BH236" i="6"/>
  <c r="BG236" i="6"/>
  <c r="BE236" i="6"/>
  <c r="AA236" i="6"/>
  <c r="Y236" i="6"/>
  <c r="W236" i="6"/>
  <c r="BK236" i="6"/>
  <c r="N236" i="6"/>
  <c r="BF236" i="6"/>
  <c r="BI235" i="6"/>
  <c r="BH235" i="6"/>
  <c r="BG235" i="6"/>
  <c r="BE235" i="6"/>
  <c r="AA235" i="6"/>
  <c r="Y235" i="6"/>
  <c r="W235" i="6"/>
  <c r="BK235" i="6"/>
  <c r="N235" i="6"/>
  <c r="BF235" i="6" s="1"/>
  <c r="BI234" i="6"/>
  <c r="BH234" i="6"/>
  <c r="BG234" i="6"/>
  <c r="BE234" i="6"/>
  <c r="AA234" i="6"/>
  <c r="Y234" i="6"/>
  <c r="W234" i="6"/>
  <c r="BK234" i="6"/>
  <c r="N234" i="6"/>
  <c r="BF234" i="6" s="1"/>
  <c r="BI228" i="6"/>
  <c r="BH228" i="6"/>
  <c r="BG228" i="6"/>
  <c r="BE228" i="6"/>
  <c r="AA228" i="6"/>
  <c r="Y228" i="6"/>
  <c r="W228" i="6"/>
  <c r="BK228" i="6"/>
  <c r="N228" i="6"/>
  <c r="BF228" i="6"/>
  <c r="BI225" i="6"/>
  <c r="BH225" i="6"/>
  <c r="BG225" i="6"/>
  <c r="BE225" i="6"/>
  <c r="AA225" i="6"/>
  <c r="Y225" i="6"/>
  <c r="W225" i="6"/>
  <c r="W222" i="6" s="1"/>
  <c r="BK225" i="6"/>
  <c r="N225" i="6"/>
  <c r="BF225" i="6" s="1"/>
  <c r="BI224" i="6"/>
  <c r="BH224" i="6"/>
  <c r="BG224" i="6"/>
  <c r="BE224" i="6"/>
  <c r="AA224" i="6"/>
  <c r="Y224" i="6"/>
  <c r="W224" i="6"/>
  <c r="BK224" i="6"/>
  <c r="N224" i="6"/>
  <c r="BF224" i="6" s="1"/>
  <c r="BI223" i="6"/>
  <c r="BH223" i="6"/>
  <c r="BG223" i="6"/>
  <c r="BE223" i="6"/>
  <c r="AA223" i="6"/>
  <c r="AA222" i="6" s="1"/>
  <c r="Y223" i="6"/>
  <c r="Y222" i="6" s="1"/>
  <c r="W223" i="6"/>
  <c r="BK223" i="6"/>
  <c r="BK222" i="6" s="1"/>
  <c r="N222" i="6" s="1"/>
  <c r="N101" i="6" s="1"/>
  <c r="N223" i="6"/>
  <c r="BF223" i="6" s="1"/>
  <c r="BI221" i="6"/>
  <c r="BH221" i="6"/>
  <c r="BG221" i="6"/>
  <c r="BE221" i="6"/>
  <c r="AA221" i="6"/>
  <c r="Y221" i="6"/>
  <c r="W221" i="6"/>
  <c r="BK221" i="6"/>
  <c r="N221" i="6"/>
  <c r="BF221" i="6" s="1"/>
  <c r="BI218" i="6"/>
  <c r="BH218" i="6"/>
  <c r="BG218" i="6"/>
  <c r="BE218" i="6"/>
  <c r="AA218" i="6"/>
  <c r="AA217" i="6" s="1"/>
  <c r="Y218" i="6"/>
  <c r="Y217" i="6"/>
  <c r="W218" i="6"/>
  <c r="W217" i="6" s="1"/>
  <c r="BK218" i="6"/>
  <c r="BK217" i="6" s="1"/>
  <c r="N217" i="6" s="1"/>
  <c r="N100" i="6" s="1"/>
  <c r="N218" i="6"/>
  <c r="BF218" i="6"/>
  <c r="BI216" i="6"/>
  <c r="BH216" i="6"/>
  <c r="BG216" i="6"/>
  <c r="BE216" i="6"/>
  <c r="AA216" i="6"/>
  <c r="Y216" i="6"/>
  <c r="W216" i="6"/>
  <c r="BK216" i="6"/>
  <c r="N216" i="6"/>
  <c r="BF216" i="6"/>
  <c r="BI215" i="6"/>
  <c r="BH215" i="6"/>
  <c r="BG215" i="6"/>
  <c r="BE215" i="6"/>
  <c r="AA215" i="6"/>
  <c r="Y215" i="6"/>
  <c r="W215" i="6"/>
  <c r="BK215" i="6"/>
  <c r="N215" i="6"/>
  <c r="BF215" i="6" s="1"/>
  <c r="BI212" i="6"/>
  <c r="BH212" i="6"/>
  <c r="BG212" i="6"/>
  <c r="BE212" i="6"/>
  <c r="AA212" i="6"/>
  <c r="Y212" i="6"/>
  <c r="W212" i="6"/>
  <c r="BK212" i="6"/>
  <c r="N212" i="6"/>
  <c r="BF212" i="6" s="1"/>
  <c r="BI208" i="6"/>
  <c r="BH208" i="6"/>
  <c r="BG208" i="6"/>
  <c r="BE208" i="6"/>
  <c r="AA208" i="6"/>
  <c r="AA202" i="6" s="1"/>
  <c r="Y208" i="6"/>
  <c r="W208" i="6"/>
  <c r="BK208" i="6"/>
  <c r="BK202" i="6" s="1"/>
  <c r="N202" i="6" s="1"/>
  <c r="N99" i="6" s="1"/>
  <c r="N208" i="6"/>
  <c r="BF208" i="6"/>
  <c r="BI203" i="6"/>
  <c r="BH203" i="6"/>
  <c r="BG203" i="6"/>
  <c r="BE203" i="6"/>
  <c r="AA203" i="6"/>
  <c r="Y203" i="6"/>
  <c r="Y202" i="6" s="1"/>
  <c r="W203" i="6"/>
  <c r="BK203" i="6"/>
  <c r="N203" i="6"/>
  <c r="BF203" i="6"/>
  <c r="BI201" i="6"/>
  <c r="BH201" i="6"/>
  <c r="BG201" i="6"/>
  <c r="BE201" i="6"/>
  <c r="AA201" i="6"/>
  <c r="Y201" i="6"/>
  <c r="W201" i="6"/>
  <c r="BK201" i="6"/>
  <c r="N201" i="6"/>
  <c r="BF201" i="6" s="1"/>
  <c r="BI200" i="6"/>
  <c r="BH200" i="6"/>
  <c r="BG200" i="6"/>
  <c r="BE200" i="6"/>
  <c r="AA200" i="6"/>
  <c r="Y200" i="6"/>
  <c r="W200" i="6"/>
  <c r="BK200" i="6"/>
  <c r="N200" i="6"/>
  <c r="BF200" i="6"/>
  <c r="BI197" i="6"/>
  <c r="BH197" i="6"/>
  <c r="BG197" i="6"/>
  <c r="BE197" i="6"/>
  <c r="AA197" i="6"/>
  <c r="Y197" i="6"/>
  <c r="W197" i="6"/>
  <c r="BK197" i="6"/>
  <c r="N197" i="6"/>
  <c r="BF197" i="6" s="1"/>
  <c r="BI196" i="6"/>
  <c r="BH196" i="6"/>
  <c r="BG196" i="6"/>
  <c r="BE196" i="6"/>
  <c r="AA196" i="6"/>
  <c r="Y196" i="6"/>
  <c r="W196" i="6"/>
  <c r="BK196" i="6"/>
  <c r="N196" i="6"/>
  <c r="BF196" i="6" s="1"/>
  <c r="BI193" i="6"/>
  <c r="BH193" i="6"/>
  <c r="BG193" i="6"/>
  <c r="BE193" i="6"/>
  <c r="AA193" i="6"/>
  <c r="Y193" i="6"/>
  <c r="W193" i="6"/>
  <c r="BK193" i="6"/>
  <c r="N193" i="6"/>
  <c r="BF193" i="6"/>
  <c r="BI192" i="6"/>
  <c r="BH192" i="6"/>
  <c r="BG192" i="6"/>
  <c r="BE192" i="6"/>
  <c r="AA192" i="6"/>
  <c r="Y192" i="6"/>
  <c r="W192" i="6"/>
  <c r="BK192" i="6"/>
  <c r="N192" i="6"/>
  <c r="BF192" i="6" s="1"/>
  <c r="BI191" i="6"/>
  <c r="BH191" i="6"/>
  <c r="BG191" i="6"/>
  <c r="BE191" i="6"/>
  <c r="AA191" i="6"/>
  <c r="Y191" i="6"/>
  <c r="W191" i="6"/>
  <c r="BK191" i="6"/>
  <c r="N191" i="6"/>
  <c r="BF191" i="6" s="1"/>
  <c r="BI188" i="6"/>
  <c r="BH188" i="6"/>
  <c r="BG188" i="6"/>
  <c r="BE188" i="6"/>
  <c r="AA188" i="6"/>
  <c r="AA187" i="6" s="1"/>
  <c r="Y188" i="6"/>
  <c r="Y187" i="6" s="1"/>
  <c r="W188" i="6"/>
  <c r="BK188" i="6"/>
  <c r="BK187" i="6" s="1"/>
  <c r="N187" i="6"/>
  <c r="N98" i="6" s="1"/>
  <c r="N188" i="6"/>
  <c r="BF188" i="6" s="1"/>
  <c r="BI186" i="6"/>
  <c r="BH186" i="6"/>
  <c r="BG186" i="6"/>
  <c r="BE186" i="6"/>
  <c r="AA186" i="6"/>
  <c r="Y186" i="6"/>
  <c r="W186" i="6"/>
  <c r="BK186" i="6"/>
  <c r="N186" i="6"/>
  <c r="BF186" i="6" s="1"/>
  <c r="BI185" i="6"/>
  <c r="BH185" i="6"/>
  <c r="BG185" i="6"/>
  <c r="BE185" i="6"/>
  <c r="AA185" i="6"/>
  <c r="Y185" i="6"/>
  <c r="W185" i="6"/>
  <c r="BK185" i="6"/>
  <c r="N185" i="6"/>
  <c r="BF185" i="6" s="1"/>
  <c r="BI184" i="6"/>
  <c r="BH184" i="6"/>
  <c r="BG184" i="6"/>
  <c r="BE184" i="6"/>
  <c r="AA184" i="6"/>
  <c r="Y184" i="6"/>
  <c r="W184" i="6"/>
  <c r="BK184" i="6"/>
  <c r="N184" i="6"/>
  <c r="BF184" i="6"/>
  <c r="BI183" i="6"/>
  <c r="BH183" i="6"/>
  <c r="BG183" i="6"/>
  <c r="BE183" i="6"/>
  <c r="AA183" i="6"/>
  <c r="Y183" i="6"/>
  <c r="W183" i="6"/>
  <c r="BK183" i="6"/>
  <c r="N183" i="6"/>
  <c r="BF183" i="6" s="1"/>
  <c r="BI182" i="6"/>
  <c r="BH182" i="6"/>
  <c r="BG182" i="6"/>
  <c r="BE182" i="6"/>
  <c r="AA182" i="6"/>
  <c r="Y182" i="6"/>
  <c r="W182" i="6"/>
  <c r="BK182" i="6"/>
  <c r="N182" i="6"/>
  <c r="BF182" i="6" s="1"/>
  <c r="BI181" i="6"/>
  <c r="BH181" i="6"/>
  <c r="BG181" i="6"/>
  <c r="BE181" i="6"/>
  <c r="AA181" i="6"/>
  <c r="Y181" i="6"/>
  <c r="W181" i="6"/>
  <c r="BK181" i="6"/>
  <c r="N181" i="6"/>
  <c r="BF181" i="6"/>
  <c r="BI179" i="6"/>
  <c r="BH179" i="6"/>
  <c r="BG179" i="6"/>
  <c r="BE179" i="6"/>
  <c r="AA179" i="6"/>
  <c r="Y179" i="6"/>
  <c r="W179" i="6"/>
  <c r="BK179" i="6"/>
  <c r="N179" i="6"/>
  <c r="BF179" i="6" s="1"/>
  <c r="BI178" i="6"/>
  <c r="BH178" i="6"/>
  <c r="BG178" i="6"/>
  <c r="BE178" i="6"/>
  <c r="AA178" i="6"/>
  <c r="Y178" i="6"/>
  <c r="W178" i="6"/>
  <c r="BK178" i="6"/>
  <c r="N178" i="6"/>
  <c r="BF178" i="6" s="1"/>
  <c r="BI176" i="6"/>
  <c r="BH176" i="6"/>
  <c r="BG176" i="6"/>
  <c r="BE176" i="6"/>
  <c r="AA176" i="6"/>
  <c r="Y176" i="6"/>
  <c r="W176" i="6"/>
  <c r="BK176" i="6"/>
  <c r="N176" i="6"/>
  <c r="BF176" i="6"/>
  <c r="BI175" i="6"/>
  <c r="BH175" i="6"/>
  <c r="BG175" i="6"/>
  <c r="BE175" i="6"/>
  <c r="AA175" i="6"/>
  <c r="Y175" i="6"/>
  <c r="W175" i="6"/>
  <c r="BK175" i="6"/>
  <c r="N175" i="6"/>
  <c r="BF175" i="6" s="1"/>
  <c r="BI174" i="6"/>
  <c r="BH174" i="6"/>
  <c r="BG174" i="6"/>
  <c r="BE174" i="6"/>
  <c r="AA174" i="6"/>
  <c r="Y174" i="6"/>
  <c r="W174" i="6"/>
  <c r="BK174" i="6"/>
  <c r="N174" i="6"/>
  <c r="BF174" i="6"/>
  <c r="BI173" i="6"/>
  <c r="BH173" i="6"/>
  <c r="BG173" i="6"/>
  <c r="BE173" i="6"/>
  <c r="AA173" i="6"/>
  <c r="Y173" i="6"/>
  <c r="Y160" i="6" s="1"/>
  <c r="Y159" i="6" s="1"/>
  <c r="W173" i="6"/>
  <c r="BK173" i="6"/>
  <c r="N173" i="6"/>
  <c r="BF173" i="6"/>
  <c r="BI172" i="6"/>
  <c r="BH172" i="6"/>
  <c r="BG172" i="6"/>
  <c r="BE172" i="6"/>
  <c r="AA172" i="6"/>
  <c r="Y172" i="6"/>
  <c r="W172" i="6"/>
  <c r="BK172" i="6"/>
  <c r="BK160" i="6" s="1"/>
  <c r="N172" i="6"/>
  <c r="BF172" i="6" s="1"/>
  <c r="BI171" i="6"/>
  <c r="BH171" i="6"/>
  <c r="BG171" i="6"/>
  <c r="BE171" i="6"/>
  <c r="AA171" i="6"/>
  <c r="Y171" i="6"/>
  <c r="W171" i="6"/>
  <c r="BK171" i="6"/>
  <c r="N171" i="6"/>
  <c r="BF171" i="6" s="1"/>
  <c r="BI165" i="6"/>
  <c r="BH165" i="6"/>
  <c r="BG165" i="6"/>
  <c r="BE165" i="6"/>
  <c r="AA165" i="6"/>
  <c r="Y165" i="6"/>
  <c r="W165" i="6"/>
  <c r="BK165" i="6"/>
  <c r="N165" i="6"/>
  <c r="BF165" i="6"/>
  <c r="BI164" i="6"/>
  <c r="BH164" i="6"/>
  <c r="BG164" i="6"/>
  <c r="BE164" i="6"/>
  <c r="AA164" i="6"/>
  <c r="Y164" i="6"/>
  <c r="W164" i="6"/>
  <c r="BK164" i="6"/>
  <c r="N164" i="6"/>
  <c r="BF164" i="6" s="1"/>
  <c r="BI161" i="6"/>
  <c r="BH161" i="6"/>
  <c r="BG161" i="6"/>
  <c r="BE161" i="6"/>
  <c r="AA161" i="6"/>
  <c r="Y161" i="6"/>
  <c r="W161" i="6"/>
  <c r="BK161" i="6"/>
  <c r="N161" i="6"/>
  <c r="BF161" i="6"/>
  <c r="BI158" i="6"/>
  <c r="BH158" i="6"/>
  <c r="BG158" i="6"/>
  <c r="BE158" i="6"/>
  <c r="AA158" i="6"/>
  <c r="AA157" i="6" s="1"/>
  <c r="Y158" i="6"/>
  <c r="Y157" i="6" s="1"/>
  <c r="W158" i="6"/>
  <c r="W157" i="6"/>
  <c r="BK158" i="6"/>
  <c r="BK157" i="6"/>
  <c r="N157" i="6" s="1"/>
  <c r="N95" i="6" s="1"/>
  <c r="N158" i="6"/>
  <c r="BF158" i="6" s="1"/>
  <c r="BI156" i="6"/>
  <c r="BH156" i="6"/>
  <c r="BG156" i="6"/>
  <c r="BE156" i="6"/>
  <c r="AA156" i="6"/>
  <c r="Y156" i="6"/>
  <c r="W156" i="6"/>
  <c r="BK156" i="6"/>
  <c r="N156" i="6"/>
  <c r="BF156" i="6" s="1"/>
  <c r="BI155" i="6"/>
  <c r="BH155" i="6"/>
  <c r="BG155" i="6"/>
  <c r="BE155" i="6"/>
  <c r="AA155" i="6"/>
  <c r="AA154" i="6" s="1"/>
  <c r="Y155" i="6"/>
  <c r="Y154" i="6"/>
  <c r="W155" i="6"/>
  <c r="W154" i="6"/>
  <c r="BK155" i="6"/>
  <c r="BK154" i="6" s="1"/>
  <c r="N154" i="6" s="1"/>
  <c r="N94" i="6" s="1"/>
  <c r="N155" i="6"/>
  <c r="BF155" i="6"/>
  <c r="BI151" i="6"/>
  <c r="BH151" i="6"/>
  <c r="BG151" i="6"/>
  <c r="BE151" i="6"/>
  <c r="AA151" i="6"/>
  <c r="AA150" i="6"/>
  <c r="Y151" i="6"/>
  <c r="Y150" i="6" s="1"/>
  <c r="W151" i="6"/>
  <c r="W150" i="6"/>
  <c r="BK151" i="6"/>
  <c r="BK150" i="6" s="1"/>
  <c r="N150" i="6" s="1"/>
  <c r="N93" i="6" s="1"/>
  <c r="N151" i="6"/>
  <c r="BF151" i="6" s="1"/>
  <c r="BI149" i="6"/>
  <c r="BH149" i="6"/>
  <c r="BG149" i="6"/>
  <c r="BE149" i="6"/>
  <c r="AA149" i="6"/>
  <c r="Y149" i="6"/>
  <c r="W149" i="6"/>
  <c r="BK149" i="6"/>
  <c r="N149" i="6"/>
  <c r="BF149" i="6" s="1"/>
  <c r="BI148" i="6"/>
  <c r="BH148" i="6"/>
  <c r="BG148" i="6"/>
  <c r="BE148" i="6"/>
  <c r="AA148" i="6"/>
  <c r="Y148" i="6"/>
  <c r="W148" i="6"/>
  <c r="BK148" i="6"/>
  <c r="N148" i="6"/>
  <c r="BF148" i="6"/>
  <c r="BI145" i="6"/>
  <c r="BH145" i="6"/>
  <c r="BG145" i="6"/>
  <c r="BE145" i="6"/>
  <c r="AA145" i="6"/>
  <c r="Y145" i="6"/>
  <c r="Y141" i="6" s="1"/>
  <c r="W145" i="6"/>
  <c r="BK145" i="6"/>
  <c r="N145" i="6"/>
  <c r="BF145" i="6"/>
  <c r="BI142" i="6"/>
  <c r="BH142" i="6"/>
  <c r="BG142" i="6"/>
  <c r="BE142" i="6"/>
  <c r="AA142" i="6"/>
  <c r="Y142" i="6"/>
  <c r="W142" i="6"/>
  <c r="W141" i="6" s="1"/>
  <c r="W131" i="6" s="1"/>
  <c r="BK142" i="6"/>
  <c r="BK141" i="6" s="1"/>
  <c r="N141" i="6" s="1"/>
  <c r="N92" i="6" s="1"/>
  <c r="N142" i="6"/>
  <c r="BF142" i="6"/>
  <c r="BI140" i="6"/>
  <c r="BH140" i="6"/>
  <c r="BG140" i="6"/>
  <c r="BE140" i="6"/>
  <c r="AA140" i="6"/>
  <c r="Y140" i="6"/>
  <c r="W140" i="6"/>
  <c r="BK140" i="6"/>
  <c r="N140" i="6"/>
  <c r="BF140" i="6" s="1"/>
  <c r="BI139" i="6"/>
  <c r="BH139" i="6"/>
  <c r="BG139" i="6"/>
  <c r="BE139" i="6"/>
  <c r="AA139" i="6"/>
  <c r="Y139" i="6"/>
  <c r="Y132" i="6" s="1"/>
  <c r="W139" i="6"/>
  <c r="BK139" i="6"/>
  <c r="N139" i="6"/>
  <c r="BF139" i="6"/>
  <c r="BI136" i="6"/>
  <c r="BH136" i="6"/>
  <c r="BG136" i="6"/>
  <c r="BE136" i="6"/>
  <c r="AA136" i="6"/>
  <c r="Y136" i="6"/>
  <c r="W136" i="6"/>
  <c r="W132" i="6" s="1"/>
  <c r="BK136" i="6"/>
  <c r="N136" i="6"/>
  <c r="BF136" i="6" s="1"/>
  <c r="BI133" i="6"/>
  <c r="BH133" i="6"/>
  <c r="BG133" i="6"/>
  <c r="H35" i="6" s="1"/>
  <c r="BB93" i="1" s="1"/>
  <c r="BE133" i="6"/>
  <c r="AA133" i="6"/>
  <c r="Y133" i="6"/>
  <c r="W133" i="6"/>
  <c r="BK133" i="6"/>
  <c r="N133" i="6"/>
  <c r="BF133" i="6"/>
  <c r="M127" i="6"/>
  <c r="M126" i="6"/>
  <c r="F124" i="6"/>
  <c r="F122" i="6"/>
  <c r="BI110" i="6"/>
  <c r="BH110" i="6"/>
  <c r="BG110" i="6"/>
  <c r="BE110" i="6"/>
  <c r="BI109" i="6"/>
  <c r="BH109" i="6"/>
  <c r="BG109" i="6"/>
  <c r="BE109" i="6"/>
  <c r="BI108" i="6"/>
  <c r="BH108" i="6"/>
  <c r="BG108" i="6"/>
  <c r="BE108" i="6"/>
  <c r="BI107" i="6"/>
  <c r="BH107" i="6"/>
  <c r="BG107" i="6"/>
  <c r="BE107" i="6"/>
  <c r="BI106" i="6"/>
  <c r="BH106" i="6"/>
  <c r="BG106" i="6"/>
  <c r="BE106" i="6"/>
  <c r="BI105" i="6"/>
  <c r="H37" i="6"/>
  <c r="BD93" i="1" s="1"/>
  <c r="BH105" i="6"/>
  <c r="BG105" i="6"/>
  <c r="BE105" i="6"/>
  <c r="H33" i="6"/>
  <c r="AZ93" i="1" s="1"/>
  <c r="M85" i="6"/>
  <c r="M84" i="6"/>
  <c r="F82" i="6"/>
  <c r="F80" i="6"/>
  <c r="O16" i="6"/>
  <c r="E16" i="6"/>
  <c r="F127" i="6" s="1"/>
  <c r="F85" i="6"/>
  <c r="O15" i="6"/>
  <c r="O13" i="6"/>
  <c r="E13" i="6"/>
  <c r="F84" i="6" s="1"/>
  <c r="F126" i="6"/>
  <c r="O12" i="6"/>
  <c r="M82" i="6"/>
  <c r="F6" i="6"/>
  <c r="F120" i="6" s="1"/>
  <c r="F78" i="6"/>
  <c r="AY92" i="1"/>
  <c r="AX92" i="1"/>
  <c r="BI203" i="5"/>
  <c r="BH203" i="5"/>
  <c r="BG203" i="5"/>
  <c r="BE203" i="5"/>
  <c r="BK203" i="5"/>
  <c r="N203" i="5"/>
  <c r="BF203" i="5" s="1"/>
  <c r="BI202" i="5"/>
  <c r="BH202" i="5"/>
  <c r="BG202" i="5"/>
  <c r="BE202" i="5"/>
  <c r="BK202" i="5"/>
  <c r="N202" i="5"/>
  <c r="BF202" i="5"/>
  <c r="BI201" i="5"/>
  <c r="BH201" i="5"/>
  <c r="BG201" i="5"/>
  <c r="BE201" i="5"/>
  <c r="BK201" i="5"/>
  <c r="N201" i="5"/>
  <c r="BF201" i="5" s="1"/>
  <c r="BI200" i="5"/>
  <c r="BH200" i="5"/>
  <c r="BG200" i="5"/>
  <c r="BE200" i="5"/>
  <c r="BK200" i="5"/>
  <c r="N200" i="5" s="1"/>
  <c r="BF200" i="5"/>
  <c r="BI199" i="5"/>
  <c r="BH199" i="5"/>
  <c r="BG199" i="5"/>
  <c r="BE199" i="5"/>
  <c r="BK199" i="5"/>
  <c r="BK198" i="5"/>
  <c r="N198" i="5"/>
  <c r="N96" i="5" s="1"/>
  <c r="N199" i="5"/>
  <c r="BF199" i="5" s="1"/>
  <c r="BI197" i="5"/>
  <c r="BH197" i="5"/>
  <c r="BG197" i="5"/>
  <c r="BE197" i="5"/>
  <c r="AA197" i="5"/>
  <c r="Y197" i="5"/>
  <c r="W197" i="5"/>
  <c r="BK197" i="5"/>
  <c r="N197" i="5"/>
  <c r="BF197" i="5" s="1"/>
  <c r="BI191" i="5"/>
  <c r="BH191" i="5"/>
  <c r="BG191" i="5"/>
  <c r="BE191" i="5"/>
  <c r="AA191" i="5"/>
  <c r="AA190" i="5" s="1"/>
  <c r="Y191" i="5"/>
  <c r="Y190" i="5" s="1"/>
  <c r="W191" i="5"/>
  <c r="W190" i="5"/>
  <c r="BK191" i="5"/>
  <c r="BK190" i="5" s="1"/>
  <c r="N190" i="5" s="1"/>
  <c r="N95" i="5" s="1"/>
  <c r="N191" i="5"/>
  <c r="BF191" i="5"/>
  <c r="BI189" i="5"/>
  <c r="BH189" i="5"/>
  <c r="BG189" i="5"/>
  <c r="BE189" i="5"/>
  <c r="AA189" i="5"/>
  <c r="Y189" i="5"/>
  <c r="W189" i="5"/>
  <c r="BK189" i="5"/>
  <c r="N189" i="5"/>
  <c r="BF189" i="5" s="1"/>
  <c r="BI188" i="5"/>
  <c r="BH188" i="5"/>
  <c r="BG188" i="5"/>
  <c r="BE188" i="5"/>
  <c r="AA188" i="5"/>
  <c r="Y188" i="5"/>
  <c r="W188" i="5"/>
  <c r="BK188" i="5"/>
  <c r="N188" i="5"/>
  <c r="BF188" i="5" s="1"/>
  <c r="BI187" i="5"/>
  <c r="BH187" i="5"/>
  <c r="BG187" i="5"/>
  <c r="BE187" i="5"/>
  <c r="AA187" i="5"/>
  <c r="Y187" i="5"/>
  <c r="W187" i="5"/>
  <c r="BK187" i="5"/>
  <c r="N187" i="5"/>
  <c r="BF187" i="5"/>
  <c r="BI186" i="5"/>
  <c r="BH186" i="5"/>
  <c r="BG186" i="5"/>
  <c r="BE186" i="5"/>
  <c r="AA186" i="5"/>
  <c r="Y186" i="5"/>
  <c r="W186" i="5"/>
  <c r="BK186" i="5"/>
  <c r="N186" i="5"/>
  <c r="BF186" i="5" s="1"/>
  <c r="BI185" i="5"/>
  <c r="BH185" i="5"/>
  <c r="BG185" i="5"/>
  <c r="BE185" i="5"/>
  <c r="AA185" i="5"/>
  <c r="Y185" i="5"/>
  <c r="W185" i="5"/>
  <c r="BK185" i="5"/>
  <c r="N185" i="5"/>
  <c r="BF185" i="5" s="1"/>
  <c r="BI184" i="5"/>
  <c r="BH184" i="5"/>
  <c r="BG184" i="5"/>
  <c r="BE184" i="5"/>
  <c r="AA184" i="5"/>
  <c r="Y184" i="5"/>
  <c r="W184" i="5"/>
  <c r="BK184" i="5"/>
  <c r="N184" i="5"/>
  <c r="BF184" i="5"/>
  <c r="BI183" i="5"/>
  <c r="BH183" i="5"/>
  <c r="BG183" i="5"/>
  <c r="BE183" i="5"/>
  <c r="AA183" i="5"/>
  <c r="Y183" i="5"/>
  <c r="W183" i="5"/>
  <c r="BK183" i="5"/>
  <c r="N183" i="5"/>
  <c r="BF183" i="5" s="1"/>
  <c r="BI182" i="5"/>
  <c r="BH182" i="5"/>
  <c r="BG182" i="5"/>
  <c r="BE182" i="5"/>
  <c r="AA182" i="5"/>
  <c r="Y182" i="5"/>
  <c r="W182" i="5"/>
  <c r="BK182" i="5"/>
  <c r="N182" i="5"/>
  <c r="BF182" i="5" s="1"/>
  <c r="BI181" i="5"/>
  <c r="BH181" i="5"/>
  <c r="BG181" i="5"/>
  <c r="BE181" i="5"/>
  <c r="AA181" i="5"/>
  <c r="Y181" i="5"/>
  <c r="W181" i="5"/>
  <c r="BK181" i="5"/>
  <c r="N181" i="5"/>
  <c r="BF181" i="5"/>
  <c r="BI180" i="5"/>
  <c r="BH180" i="5"/>
  <c r="BG180" i="5"/>
  <c r="BE180" i="5"/>
  <c r="AA180" i="5"/>
  <c r="Y180" i="5"/>
  <c r="W180" i="5"/>
  <c r="BK180" i="5"/>
  <c r="N180" i="5"/>
  <c r="BF180" i="5" s="1"/>
  <c r="BI179" i="5"/>
  <c r="BH179" i="5"/>
  <c r="BG179" i="5"/>
  <c r="BE179" i="5"/>
  <c r="AA179" i="5"/>
  <c r="Y179" i="5"/>
  <c r="W179" i="5"/>
  <c r="BK179" i="5"/>
  <c r="N179" i="5"/>
  <c r="BF179" i="5" s="1"/>
  <c r="BI178" i="5"/>
  <c r="BH178" i="5"/>
  <c r="BG178" i="5"/>
  <c r="BE178" i="5"/>
  <c r="AA178" i="5"/>
  <c r="Y178" i="5"/>
  <c r="W178" i="5"/>
  <c r="BK178" i="5"/>
  <c r="N178" i="5"/>
  <c r="BF178" i="5"/>
  <c r="BI177" i="5"/>
  <c r="BH177" i="5"/>
  <c r="BG177" i="5"/>
  <c r="BE177" i="5"/>
  <c r="AA177" i="5"/>
  <c r="Y177" i="5"/>
  <c r="W177" i="5"/>
  <c r="BK177" i="5"/>
  <c r="N177" i="5"/>
  <c r="BF177" i="5" s="1"/>
  <c r="BI176" i="5"/>
  <c r="BH176" i="5"/>
  <c r="BG176" i="5"/>
  <c r="BE176" i="5"/>
  <c r="AA176" i="5"/>
  <c r="Y176" i="5"/>
  <c r="W176" i="5"/>
  <c r="BK176" i="5"/>
  <c r="N176" i="5"/>
  <c r="BF176" i="5" s="1"/>
  <c r="BI175" i="5"/>
  <c r="BH175" i="5"/>
  <c r="BG175" i="5"/>
  <c r="BE175" i="5"/>
  <c r="AA175" i="5"/>
  <c r="Y175" i="5"/>
  <c r="W175" i="5"/>
  <c r="BK175" i="5"/>
  <c r="N175" i="5"/>
  <c r="BF175" i="5"/>
  <c r="BI173" i="5"/>
  <c r="BH173" i="5"/>
  <c r="BG173" i="5"/>
  <c r="BE173" i="5"/>
  <c r="AA173" i="5"/>
  <c r="Y173" i="5"/>
  <c r="W173" i="5"/>
  <c r="BK173" i="5"/>
  <c r="N173" i="5"/>
  <c r="BF173" i="5" s="1"/>
  <c r="BI171" i="5"/>
  <c r="BH171" i="5"/>
  <c r="BG171" i="5"/>
  <c r="BE171" i="5"/>
  <c r="AA171" i="5"/>
  <c r="Y171" i="5"/>
  <c r="W171" i="5"/>
  <c r="BK171" i="5"/>
  <c r="N171" i="5"/>
  <c r="BF171" i="5"/>
  <c r="BI169" i="5"/>
  <c r="BH169" i="5"/>
  <c r="BG169" i="5"/>
  <c r="BE169" i="5"/>
  <c r="AA169" i="5"/>
  <c r="Y169" i="5"/>
  <c r="W169" i="5"/>
  <c r="BK169" i="5"/>
  <c r="N169" i="5"/>
  <c r="BF169" i="5"/>
  <c r="BI168" i="5"/>
  <c r="BH168" i="5"/>
  <c r="BG168" i="5"/>
  <c r="BE168" i="5"/>
  <c r="AA168" i="5"/>
  <c r="Y168" i="5"/>
  <c r="W168" i="5"/>
  <c r="BK168" i="5"/>
  <c r="BK164" i="5" s="1"/>
  <c r="N164" i="5" s="1"/>
  <c r="N94" i="5" s="1"/>
  <c r="N168" i="5"/>
  <c r="BF168" i="5" s="1"/>
  <c r="BI167" i="5"/>
  <c r="BH167" i="5"/>
  <c r="BG167" i="5"/>
  <c r="BE167" i="5"/>
  <c r="AA167" i="5"/>
  <c r="Y167" i="5"/>
  <c r="W167" i="5"/>
  <c r="BK167" i="5"/>
  <c r="N167" i="5"/>
  <c r="BF167" i="5"/>
  <c r="BI166" i="5"/>
  <c r="BH166" i="5"/>
  <c r="BG166" i="5"/>
  <c r="BE166" i="5"/>
  <c r="AA166" i="5"/>
  <c r="AA164" i="5" s="1"/>
  <c r="Y166" i="5"/>
  <c r="W166" i="5"/>
  <c r="BK166" i="5"/>
  <c r="N166" i="5"/>
  <c r="BF166" i="5"/>
  <c r="BI165" i="5"/>
  <c r="BH165" i="5"/>
  <c r="BG165" i="5"/>
  <c r="BE165" i="5"/>
  <c r="AA165" i="5"/>
  <c r="Y165" i="5"/>
  <c r="Y164" i="5"/>
  <c r="W165" i="5"/>
  <c r="W164" i="5" s="1"/>
  <c r="BK165" i="5"/>
  <c r="N165" i="5"/>
  <c r="BF165" i="5" s="1"/>
  <c r="BI161" i="5"/>
  <c r="BH161" i="5"/>
  <c r="BG161" i="5"/>
  <c r="BE161" i="5"/>
  <c r="AA161" i="5"/>
  <c r="Y161" i="5"/>
  <c r="W161" i="5"/>
  <c r="BK161" i="5"/>
  <c r="N161" i="5"/>
  <c r="BF161" i="5"/>
  <c r="BI158" i="5"/>
  <c r="BH158" i="5"/>
  <c r="BG158" i="5"/>
  <c r="BE158" i="5"/>
  <c r="AA158" i="5"/>
  <c r="AA157" i="5"/>
  <c r="Y158" i="5"/>
  <c r="Y157" i="5" s="1"/>
  <c r="W158" i="5"/>
  <c r="W157" i="5"/>
  <c r="BK158" i="5"/>
  <c r="BK157" i="5"/>
  <c r="N157" i="5" s="1"/>
  <c r="N93" i="5" s="1"/>
  <c r="N158" i="5"/>
  <c r="BF158" i="5"/>
  <c r="BI156" i="5"/>
  <c r="BH156" i="5"/>
  <c r="BG156" i="5"/>
  <c r="BE156" i="5"/>
  <c r="AA156" i="5"/>
  <c r="Y156" i="5"/>
  <c r="W156" i="5"/>
  <c r="BK156" i="5"/>
  <c r="N156" i="5"/>
  <c r="BF156" i="5" s="1"/>
  <c r="BI155" i="5"/>
  <c r="BH155" i="5"/>
  <c r="BG155" i="5"/>
  <c r="BE155" i="5"/>
  <c r="AA155" i="5"/>
  <c r="Y155" i="5"/>
  <c r="W155" i="5"/>
  <c r="BK155" i="5"/>
  <c r="N155" i="5"/>
  <c r="BF155" i="5"/>
  <c r="BI154" i="5"/>
  <c r="BH154" i="5"/>
  <c r="BG154" i="5"/>
  <c r="BE154" i="5"/>
  <c r="AA154" i="5"/>
  <c r="Y154" i="5"/>
  <c r="W154" i="5"/>
  <c r="BK154" i="5"/>
  <c r="N154" i="5"/>
  <c r="BF154" i="5"/>
  <c r="BI149" i="5"/>
  <c r="BH149" i="5"/>
  <c r="BG149" i="5"/>
  <c r="BE149" i="5"/>
  <c r="AA149" i="5"/>
  <c r="Y149" i="5"/>
  <c r="W149" i="5"/>
  <c r="BK149" i="5"/>
  <c r="N149" i="5"/>
  <c r="BF149" i="5" s="1"/>
  <c r="BI148" i="5"/>
  <c r="BH148" i="5"/>
  <c r="BG148" i="5"/>
  <c r="BE148" i="5"/>
  <c r="AA148" i="5"/>
  <c r="Y148" i="5"/>
  <c r="W148" i="5"/>
  <c r="BK148" i="5"/>
  <c r="N148" i="5"/>
  <c r="BF148" i="5"/>
  <c r="BI145" i="5"/>
  <c r="BH145" i="5"/>
  <c r="BG145" i="5"/>
  <c r="BE145" i="5"/>
  <c r="AA145" i="5"/>
  <c r="Y145" i="5"/>
  <c r="W145" i="5"/>
  <c r="BK145" i="5"/>
  <c r="N145" i="5"/>
  <c r="BF145" i="5"/>
  <c r="BI144" i="5"/>
  <c r="BH144" i="5"/>
  <c r="BG144" i="5"/>
  <c r="BE144" i="5"/>
  <c r="AA144" i="5"/>
  <c r="Y144" i="5"/>
  <c r="W144" i="5"/>
  <c r="BK144" i="5"/>
  <c r="BK136" i="5" s="1"/>
  <c r="N136" i="5" s="1"/>
  <c r="N92" i="5" s="1"/>
  <c r="N144" i="5"/>
  <c r="BF144" i="5" s="1"/>
  <c r="BI141" i="5"/>
  <c r="BH141" i="5"/>
  <c r="BG141" i="5"/>
  <c r="BE141" i="5"/>
  <c r="AA141" i="5"/>
  <c r="Y141" i="5"/>
  <c r="W141" i="5"/>
  <c r="BK141" i="5"/>
  <c r="N141" i="5"/>
  <c r="BF141" i="5"/>
  <c r="BI138" i="5"/>
  <c r="BH138" i="5"/>
  <c r="BG138" i="5"/>
  <c r="BE138" i="5"/>
  <c r="AA138" i="5"/>
  <c r="AA136" i="5" s="1"/>
  <c r="Y138" i="5"/>
  <c r="W138" i="5"/>
  <c r="BK138" i="5"/>
  <c r="N138" i="5"/>
  <c r="BF138" i="5"/>
  <c r="BI137" i="5"/>
  <c r="BH137" i="5"/>
  <c r="BG137" i="5"/>
  <c r="BE137" i="5"/>
  <c r="AA137" i="5"/>
  <c r="Y137" i="5"/>
  <c r="Y136" i="5"/>
  <c r="W137" i="5"/>
  <c r="W136" i="5" s="1"/>
  <c r="BK137" i="5"/>
  <c r="N137" i="5"/>
  <c r="BF137" i="5" s="1"/>
  <c r="BI135" i="5"/>
  <c r="BH135" i="5"/>
  <c r="BG135" i="5"/>
  <c r="BE135" i="5"/>
  <c r="AA135" i="5"/>
  <c r="Y135" i="5"/>
  <c r="W135" i="5"/>
  <c r="BK135" i="5"/>
  <c r="N135" i="5"/>
  <c r="BF135" i="5"/>
  <c r="BI132" i="5"/>
  <c r="BH132" i="5"/>
  <c r="BG132" i="5"/>
  <c r="BE132" i="5"/>
  <c r="AA132" i="5"/>
  <c r="Y132" i="5"/>
  <c r="Y126" i="5" s="1"/>
  <c r="W132" i="5"/>
  <c r="BK132" i="5"/>
  <c r="N132" i="5"/>
  <c r="BF132" i="5"/>
  <c r="BI131" i="5"/>
  <c r="BH131" i="5"/>
  <c r="BG131" i="5"/>
  <c r="BE131" i="5"/>
  <c r="AA131" i="5"/>
  <c r="Y131" i="5"/>
  <c r="W131" i="5"/>
  <c r="BK131" i="5"/>
  <c r="N131" i="5"/>
  <c r="BF131" i="5" s="1"/>
  <c r="BI130" i="5"/>
  <c r="BH130" i="5"/>
  <c r="BG130" i="5"/>
  <c r="BE130" i="5"/>
  <c r="AA130" i="5"/>
  <c r="Y130" i="5"/>
  <c r="W130" i="5"/>
  <c r="BK130" i="5"/>
  <c r="N130" i="5"/>
  <c r="BF130" i="5"/>
  <c r="BI127" i="5"/>
  <c r="BH127" i="5"/>
  <c r="BG127" i="5"/>
  <c r="BE127" i="5"/>
  <c r="AA127" i="5"/>
  <c r="AA126" i="5"/>
  <c r="Y127" i="5"/>
  <c r="W127" i="5"/>
  <c r="W126" i="5" s="1"/>
  <c r="W125" i="5" s="1"/>
  <c r="W124" i="5" s="1"/>
  <c r="AU92" i="1" s="1"/>
  <c r="BK127" i="5"/>
  <c r="BK126" i="5" s="1"/>
  <c r="N127" i="5"/>
  <c r="BF127" i="5"/>
  <c r="M121" i="5"/>
  <c r="M120" i="5"/>
  <c r="F118" i="5"/>
  <c r="F116" i="5"/>
  <c r="BI104" i="5"/>
  <c r="BH104" i="5"/>
  <c r="BG104" i="5"/>
  <c r="BE104" i="5"/>
  <c r="BI103" i="5"/>
  <c r="BH103" i="5"/>
  <c r="BG103" i="5"/>
  <c r="BE103" i="5"/>
  <c r="BI102" i="5"/>
  <c r="BH102" i="5"/>
  <c r="BG102" i="5"/>
  <c r="BE102" i="5"/>
  <c r="BI101" i="5"/>
  <c r="BH101" i="5"/>
  <c r="BG101" i="5"/>
  <c r="BE101" i="5"/>
  <c r="BI100" i="5"/>
  <c r="BH100" i="5"/>
  <c r="BG100" i="5"/>
  <c r="H35" i="5" s="1"/>
  <c r="BB92" i="1" s="1"/>
  <c r="BE100" i="5"/>
  <c r="BI99" i="5"/>
  <c r="H37" i="5"/>
  <c r="BD92" i="1"/>
  <c r="BH99" i="5"/>
  <c r="H36" i="5" s="1"/>
  <c r="BC92" i="1" s="1"/>
  <c r="BG99" i="5"/>
  <c r="BE99" i="5"/>
  <c r="H33" i="5" s="1"/>
  <c r="AZ92" i="1" s="1"/>
  <c r="M85" i="5"/>
  <c r="M84" i="5"/>
  <c r="F82" i="5"/>
  <c r="F80" i="5"/>
  <c r="O16" i="5"/>
  <c r="E16" i="5"/>
  <c r="F121" i="5" s="1"/>
  <c r="O15" i="5"/>
  <c r="O13" i="5"/>
  <c r="E13" i="5"/>
  <c r="F120" i="5" s="1"/>
  <c r="O12" i="5"/>
  <c r="M118" i="5"/>
  <c r="M82" i="5"/>
  <c r="F6" i="5"/>
  <c r="F114" i="5" s="1"/>
  <c r="AY91" i="1"/>
  <c r="AX91" i="1"/>
  <c r="BI243" i="4"/>
  <c r="BH243" i="4"/>
  <c r="BG243" i="4"/>
  <c r="BE243" i="4"/>
  <c r="BK243" i="4"/>
  <c r="N243" i="4"/>
  <c r="BF243" i="4"/>
  <c r="BI242" i="4"/>
  <c r="BH242" i="4"/>
  <c r="BG242" i="4"/>
  <c r="BE242" i="4"/>
  <c r="BK242" i="4"/>
  <c r="N242" i="4"/>
  <c r="BF242" i="4" s="1"/>
  <c r="BI241" i="4"/>
  <c r="BH241" i="4"/>
  <c r="BG241" i="4"/>
  <c r="BE241" i="4"/>
  <c r="BK241" i="4"/>
  <c r="N241" i="4" s="1"/>
  <c r="BF241" i="4" s="1"/>
  <c r="BI240" i="4"/>
  <c r="BH240" i="4"/>
  <c r="BG240" i="4"/>
  <c r="BE240" i="4"/>
  <c r="BK240" i="4"/>
  <c r="N240" i="4" s="1"/>
  <c r="BF240" i="4" s="1"/>
  <c r="BI239" i="4"/>
  <c r="BH239" i="4"/>
  <c r="BG239" i="4"/>
  <c r="BE239" i="4"/>
  <c r="BK239" i="4"/>
  <c r="N239" i="4"/>
  <c r="BF239" i="4"/>
  <c r="BI237" i="4"/>
  <c r="BH237" i="4"/>
  <c r="BG237" i="4"/>
  <c r="BE237" i="4"/>
  <c r="AA237" i="4"/>
  <c r="AA235" i="4" s="1"/>
  <c r="Y237" i="4"/>
  <c r="W237" i="4"/>
  <c r="BK237" i="4"/>
  <c r="N237" i="4"/>
  <c r="BF237" i="4"/>
  <c r="BI236" i="4"/>
  <c r="BH236" i="4"/>
  <c r="BG236" i="4"/>
  <c r="BE236" i="4"/>
  <c r="AA236" i="4"/>
  <c r="Y236" i="4"/>
  <c r="Y235" i="4" s="1"/>
  <c r="W236" i="4"/>
  <c r="W235" i="4"/>
  <c r="BK236" i="4"/>
  <c r="BK235" i="4"/>
  <c r="N235" i="4"/>
  <c r="N97" i="4" s="1"/>
  <c r="N236" i="4"/>
  <c r="BF236" i="4" s="1"/>
  <c r="BI234" i="4"/>
  <c r="BH234" i="4"/>
  <c r="BG234" i="4"/>
  <c r="BE234" i="4"/>
  <c r="AA234" i="4"/>
  <c r="Y234" i="4"/>
  <c r="W234" i="4"/>
  <c r="BK234" i="4"/>
  <c r="N234" i="4"/>
  <c r="BF234" i="4" s="1"/>
  <c r="BI233" i="4"/>
  <c r="BH233" i="4"/>
  <c r="BG233" i="4"/>
  <c r="BE233" i="4"/>
  <c r="AA233" i="4"/>
  <c r="AA232" i="4" s="1"/>
  <c r="AA231" i="4" s="1"/>
  <c r="Y233" i="4"/>
  <c r="Y232" i="4" s="1"/>
  <c r="Y231" i="4" s="1"/>
  <c r="W233" i="4"/>
  <c r="W232" i="4" s="1"/>
  <c r="W231" i="4" s="1"/>
  <c r="BK233" i="4"/>
  <c r="BK232" i="4" s="1"/>
  <c r="N233" i="4"/>
  <c r="BF233" i="4"/>
  <c r="BI230" i="4"/>
  <c r="BH230" i="4"/>
  <c r="BG230" i="4"/>
  <c r="BE230" i="4"/>
  <c r="AA230" i="4"/>
  <c r="AA229" i="4"/>
  <c r="Y230" i="4"/>
  <c r="Y229" i="4" s="1"/>
  <c r="W230" i="4"/>
  <c r="W229" i="4"/>
  <c r="BK230" i="4"/>
  <c r="BK229" i="4"/>
  <c r="N229" i="4"/>
  <c r="N94" i="4" s="1"/>
  <c r="N230" i="4"/>
  <c r="BF230" i="4" s="1"/>
  <c r="BI214" i="4"/>
  <c r="BH214" i="4"/>
  <c r="BG214" i="4"/>
  <c r="BE214" i="4"/>
  <c r="AA214" i="4"/>
  <c r="Y214" i="4"/>
  <c r="W214" i="4"/>
  <c r="BK214" i="4"/>
  <c r="N214" i="4"/>
  <c r="BF214" i="4" s="1"/>
  <c r="BI210" i="4"/>
  <c r="BH210" i="4"/>
  <c r="BG210" i="4"/>
  <c r="BE210" i="4"/>
  <c r="AA210" i="4"/>
  <c r="Y210" i="4"/>
  <c r="W210" i="4"/>
  <c r="BK210" i="4"/>
  <c r="N210" i="4"/>
  <c r="BF210" i="4"/>
  <c r="BI208" i="4"/>
  <c r="BH208" i="4"/>
  <c r="BG208" i="4"/>
  <c r="BE208" i="4"/>
  <c r="AA208" i="4"/>
  <c r="Y208" i="4"/>
  <c r="W208" i="4"/>
  <c r="BK208" i="4"/>
  <c r="N208" i="4"/>
  <c r="BF208" i="4"/>
  <c r="BI186" i="4"/>
  <c r="BH186" i="4"/>
  <c r="BG186" i="4"/>
  <c r="BE186" i="4"/>
  <c r="AA186" i="4"/>
  <c r="Y186" i="4"/>
  <c r="W186" i="4"/>
  <c r="BK186" i="4"/>
  <c r="N186" i="4"/>
  <c r="BF186" i="4" s="1"/>
  <c r="BI179" i="4"/>
  <c r="BH179" i="4"/>
  <c r="BG179" i="4"/>
  <c r="BE179" i="4"/>
  <c r="AA179" i="4"/>
  <c r="Y179" i="4"/>
  <c r="W179" i="4"/>
  <c r="BK179" i="4"/>
  <c r="N179" i="4"/>
  <c r="BF179" i="4"/>
  <c r="BI178" i="4"/>
  <c r="BH178" i="4"/>
  <c r="BG178" i="4"/>
  <c r="BE178" i="4"/>
  <c r="AA178" i="4"/>
  <c r="Y178" i="4"/>
  <c r="Y174" i="4" s="1"/>
  <c r="W178" i="4"/>
  <c r="BK178" i="4"/>
  <c r="N178" i="4"/>
  <c r="BF178" i="4"/>
  <c r="BI177" i="4"/>
  <c r="BH177" i="4"/>
  <c r="BG177" i="4"/>
  <c r="BE177" i="4"/>
  <c r="AA177" i="4"/>
  <c r="Y177" i="4"/>
  <c r="W177" i="4"/>
  <c r="BK177" i="4"/>
  <c r="N177" i="4"/>
  <c r="BF177" i="4" s="1"/>
  <c r="BI175" i="4"/>
  <c r="BH175" i="4"/>
  <c r="BG175" i="4"/>
  <c r="BE175" i="4"/>
  <c r="AA175" i="4"/>
  <c r="AA174" i="4" s="1"/>
  <c r="Y175" i="4"/>
  <c r="W175" i="4"/>
  <c r="W174" i="4"/>
  <c r="BK175" i="4"/>
  <c r="BK174" i="4" s="1"/>
  <c r="N174" i="4" s="1"/>
  <c r="N93" i="4" s="1"/>
  <c r="N175" i="4"/>
  <c r="BF175" i="4" s="1"/>
  <c r="BI173" i="4"/>
  <c r="BH173" i="4"/>
  <c r="BG173" i="4"/>
  <c r="BE173" i="4"/>
  <c r="AA173" i="4"/>
  <c r="Y173" i="4"/>
  <c r="W173" i="4"/>
  <c r="BK173" i="4"/>
  <c r="N173" i="4"/>
  <c r="BF173" i="4"/>
  <c r="BI170" i="4"/>
  <c r="BH170" i="4"/>
  <c r="BG170" i="4"/>
  <c r="BE170" i="4"/>
  <c r="AA170" i="4"/>
  <c r="Y170" i="4"/>
  <c r="W170" i="4"/>
  <c r="BK170" i="4"/>
  <c r="N170" i="4"/>
  <c r="BF170" i="4" s="1"/>
  <c r="BI156" i="4"/>
  <c r="BH156" i="4"/>
  <c r="BG156" i="4"/>
  <c r="BE156" i="4"/>
  <c r="AA156" i="4"/>
  <c r="Y156" i="4"/>
  <c r="W156" i="4"/>
  <c r="BK156" i="4"/>
  <c r="N156" i="4"/>
  <c r="BF156" i="4"/>
  <c r="BI155" i="4"/>
  <c r="BH155" i="4"/>
  <c r="BG155" i="4"/>
  <c r="BE155" i="4"/>
  <c r="AA155" i="4"/>
  <c r="Y155" i="4"/>
  <c r="W155" i="4"/>
  <c r="BK155" i="4"/>
  <c r="N155" i="4"/>
  <c r="BF155" i="4"/>
  <c r="BI154" i="4"/>
  <c r="BH154" i="4"/>
  <c r="BG154" i="4"/>
  <c r="BE154" i="4"/>
  <c r="AA154" i="4"/>
  <c r="Y154" i="4"/>
  <c r="W154" i="4"/>
  <c r="BK154" i="4"/>
  <c r="N154" i="4"/>
  <c r="BF154" i="4" s="1"/>
  <c r="BI151" i="4"/>
  <c r="BH151" i="4"/>
  <c r="BG151" i="4"/>
  <c r="BE151" i="4"/>
  <c r="AA151" i="4"/>
  <c r="AA137" i="4" s="1"/>
  <c r="Y151" i="4"/>
  <c r="W151" i="4"/>
  <c r="BK151" i="4"/>
  <c r="N151" i="4"/>
  <c r="BF151" i="4"/>
  <c r="BI150" i="4"/>
  <c r="BH150" i="4"/>
  <c r="BG150" i="4"/>
  <c r="BE150" i="4"/>
  <c r="AA150" i="4"/>
  <c r="Y150" i="4"/>
  <c r="W150" i="4"/>
  <c r="BK150" i="4"/>
  <c r="BK137" i="4" s="1"/>
  <c r="N137" i="4" s="1"/>
  <c r="N92" i="4" s="1"/>
  <c r="N150" i="4"/>
  <c r="BF150" i="4"/>
  <c r="BI138" i="4"/>
  <c r="BH138" i="4"/>
  <c r="BG138" i="4"/>
  <c r="BE138" i="4"/>
  <c r="AA138" i="4"/>
  <c r="Y138" i="4"/>
  <c r="Y137" i="4"/>
  <c r="W138" i="4"/>
  <c r="W137" i="4" s="1"/>
  <c r="BK138" i="4"/>
  <c r="N138" i="4"/>
  <c r="BF138" i="4" s="1"/>
  <c r="BI129" i="4"/>
  <c r="BH129" i="4"/>
  <c r="BG129" i="4"/>
  <c r="BE129" i="4"/>
  <c r="M33" i="4" s="1"/>
  <c r="AV91" i="1" s="1"/>
  <c r="AA129" i="4"/>
  <c r="AA128" i="4" s="1"/>
  <c r="Y129" i="4"/>
  <c r="Y128" i="4"/>
  <c r="Y127" i="4" s="1"/>
  <c r="Y126" i="4" s="1"/>
  <c r="W129" i="4"/>
  <c r="W128" i="4"/>
  <c r="W127" i="4" s="1"/>
  <c r="W126" i="4" s="1"/>
  <c r="AU91" i="1" s="1"/>
  <c r="BK129" i="4"/>
  <c r="BK128" i="4" s="1"/>
  <c r="N129" i="4"/>
  <c r="BF129" i="4" s="1"/>
  <c r="M123" i="4"/>
  <c r="M122" i="4"/>
  <c r="F120" i="4"/>
  <c r="F118" i="4"/>
  <c r="BI106" i="4"/>
  <c r="BH106" i="4"/>
  <c r="BG106" i="4"/>
  <c r="BE106" i="4"/>
  <c r="BI105" i="4"/>
  <c r="BH105" i="4"/>
  <c r="BG105" i="4"/>
  <c r="BE105" i="4"/>
  <c r="BI104" i="4"/>
  <c r="BH104" i="4"/>
  <c r="BG104" i="4"/>
  <c r="BE104" i="4"/>
  <c r="BI103" i="4"/>
  <c r="BH103" i="4"/>
  <c r="BG103" i="4"/>
  <c r="BE103" i="4"/>
  <c r="BI102" i="4"/>
  <c r="BH102" i="4"/>
  <c r="H36" i="4" s="1"/>
  <c r="BC91" i="1" s="1"/>
  <c r="BG102" i="4"/>
  <c r="BE102" i="4"/>
  <c r="BI101" i="4"/>
  <c r="H37" i="4" s="1"/>
  <c r="BD91" i="1" s="1"/>
  <c r="BH101" i="4"/>
  <c r="BG101" i="4"/>
  <c r="H35" i="4" s="1"/>
  <c r="BB91" i="1" s="1"/>
  <c r="BE101" i="4"/>
  <c r="H33" i="4"/>
  <c r="AZ91" i="1" s="1"/>
  <c r="M85" i="4"/>
  <c r="M84" i="4"/>
  <c r="F82" i="4"/>
  <c r="F80" i="4"/>
  <c r="O16" i="4"/>
  <c r="E16" i="4"/>
  <c r="F123" i="4" s="1"/>
  <c r="F85" i="4"/>
  <c r="O15" i="4"/>
  <c r="O13" i="4"/>
  <c r="E13" i="4"/>
  <c r="F122" i="4" s="1"/>
  <c r="O12" i="4"/>
  <c r="M120" i="4"/>
  <c r="F6" i="4"/>
  <c r="F116" i="4"/>
  <c r="F78" i="4"/>
  <c r="AY90" i="1"/>
  <c r="AX90" i="1"/>
  <c r="BI200" i="3"/>
  <c r="BH200" i="3"/>
  <c r="BG200" i="3"/>
  <c r="BE200" i="3"/>
  <c r="BK200" i="3"/>
  <c r="N200" i="3" s="1"/>
  <c r="BF200" i="3" s="1"/>
  <c r="BI199" i="3"/>
  <c r="BH199" i="3"/>
  <c r="BG199" i="3"/>
  <c r="BE199" i="3"/>
  <c r="BK199" i="3"/>
  <c r="N199" i="3" s="1"/>
  <c r="BF199" i="3" s="1"/>
  <c r="BI198" i="3"/>
  <c r="BH198" i="3"/>
  <c r="BG198" i="3"/>
  <c r="BE198" i="3"/>
  <c r="BK198" i="3"/>
  <c r="N198" i="3" s="1"/>
  <c r="BF198" i="3" s="1"/>
  <c r="BI197" i="3"/>
  <c r="BH197" i="3"/>
  <c r="BG197" i="3"/>
  <c r="BE197" i="3"/>
  <c r="BK197" i="3"/>
  <c r="N197" i="3"/>
  <c r="BF197" i="3" s="1"/>
  <c r="BI196" i="3"/>
  <c r="BH196" i="3"/>
  <c r="BG196" i="3"/>
  <c r="BE196" i="3"/>
  <c r="BK196" i="3"/>
  <c r="BK195" i="3" s="1"/>
  <c r="N195" i="3" s="1"/>
  <c r="N94" i="3" s="1"/>
  <c r="N196" i="3"/>
  <c r="BF196" i="3" s="1"/>
  <c r="BI194" i="3"/>
  <c r="BH194" i="3"/>
  <c r="BG194" i="3"/>
  <c r="BE194" i="3"/>
  <c r="AA194" i="3"/>
  <c r="Y194" i="3"/>
  <c r="W194" i="3"/>
  <c r="BK194" i="3"/>
  <c r="N194" i="3"/>
  <c r="BF194" i="3" s="1"/>
  <c r="BI193" i="3"/>
  <c r="BH193" i="3"/>
  <c r="BG193" i="3"/>
  <c r="BE193" i="3"/>
  <c r="AA193" i="3"/>
  <c r="Y193" i="3"/>
  <c r="W193" i="3"/>
  <c r="BK193" i="3"/>
  <c r="N193" i="3"/>
  <c r="BF193" i="3" s="1"/>
  <c r="BI192" i="3"/>
  <c r="BH192" i="3"/>
  <c r="BG192" i="3"/>
  <c r="BE192" i="3"/>
  <c r="AA192" i="3"/>
  <c r="Y192" i="3"/>
  <c r="W192" i="3"/>
  <c r="BK192" i="3"/>
  <c r="N192" i="3"/>
  <c r="BF192" i="3" s="1"/>
  <c r="BI191" i="3"/>
  <c r="BH191" i="3"/>
  <c r="BG191" i="3"/>
  <c r="BE191" i="3"/>
  <c r="AA191" i="3"/>
  <c r="Y191" i="3"/>
  <c r="W191" i="3"/>
  <c r="BK191" i="3"/>
  <c r="N191" i="3"/>
  <c r="BF191" i="3" s="1"/>
  <c r="BI190" i="3"/>
  <c r="BH190" i="3"/>
  <c r="BG190" i="3"/>
  <c r="BE190" i="3"/>
  <c r="AA190" i="3"/>
  <c r="Y190" i="3"/>
  <c r="W190" i="3"/>
  <c r="BK190" i="3"/>
  <c r="N190" i="3"/>
  <c r="BF190" i="3" s="1"/>
  <c r="BI182" i="3"/>
  <c r="BH182" i="3"/>
  <c r="BG182" i="3"/>
  <c r="BE182" i="3"/>
  <c r="AA182" i="3"/>
  <c r="AA181" i="3" s="1"/>
  <c r="Y182" i="3"/>
  <c r="Y181" i="3" s="1"/>
  <c r="W182" i="3"/>
  <c r="W181" i="3" s="1"/>
  <c r="BK182" i="3"/>
  <c r="BK181" i="3" s="1"/>
  <c r="N181" i="3" s="1"/>
  <c r="N93" i="3" s="1"/>
  <c r="N182" i="3"/>
  <c r="BF182" i="3" s="1"/>
  <c r="BI178" i="3"/>
  <c r="BH178" i="3"/>
  <c r="BG178" i="3"/>
  <c r="BE178" i="3"/>
  <c r="AA178" i="3"/>
  <c r="Y178" i="3"/>
  <c r="W178" i="3"/>
  <c r="BK178" i="3"/>
  <c r="N178" i="3"/>
  <c r="BF178" i="3" s="1"/>
  <c r="BI175" i="3"/>
  <c r="BH175" i="3"/>
  <c r="BG175" i="3"/>
  <c r="BE175" i="3"/>
  <c r="AA175" i="3"/>
  <c r="Y175" i="3"/>
  <c r="W175" i="3"/>
  <c r="BK175" i="3"/>
  <c r="N175" i="3"/>
  <c r="BF175" i="3" s="1"/>
  <c r="BI172" i="3"/>
  <c r="BH172" i="3"/>
  <c r="BG172" i="3"/>
  <c r="BE172" i="3"/>
  <c r="AA172" i="3"/>
  <c r="Y172" i="3"/>
  <c r="W172" i="3"/>
  <c r="BK172" i="3"/>
  <c r="N172" i="3"/>
  <c r="BF172" i="3" s="1"/>
  <c r="BI169" i="3"/>
  <c r="BH169" i="3"/>
  <c r="BG169" i="3"/>
  <c r="BE169" i="3"/>
  <c r="AA169" i="3"/>
  <c r="Y169" i="3"/>
  <c r="W169" i="3"/>
  <c r="BK169" i="3"/>
  <c r="N169" i="3"/>
  <c r="BF169" i="3" s="1"/>
  <c r="BI168" i="3"/>
  <c r="BH168" i="3"/>
  <c r="BG168" i="3"/>
  <c r="BE168" i="3"/>
  <c r="AA168" i="3"/>
  <c r="Y168" i="3"/>
  <c r="W168" i="3"/>
  <c r="BK168" i="3"/>
  <c r="N168" i="3"/>
  <c r="BF168" i="3" s="1"/>
  <c r="BI167" i="3"/>
  <c r="BH167" i="3"/>
  <c r="BG167" i="3"/>
  <c r="BE167" i="3"/>
  <c r="AA167" i="3"/>
  <c r="Y167" i="3"/>
  <c r="W167" i="3"/>
  <c r="BK167" i="3"/>
  <c r="N167" i="3"/>
  <c r="BF167" i="3" s="1"/>
  <c r="BI166" i="3"/>
  <c r="BH166" i="3"/>
  <c r="BG166" i="3"/>
  <c r="BE166" i="3"/>
  <c r="AA166" i="3"/>
  <c r="Y166" i="3"/>
  <c r="W166" i="3"/>
  <c r="BK166" i="3"/>
  <c r="N166" i="3"/>
  <c r="BF166" i="3" s="1"/>
  <c r="BI165" i="3"/>
  <c r="BH165" i="3"/>
  <c r="BG165" i="3"/>
  <c r="BE165" i="3"/>
  <c r="AA165" i="3"/>
  <c r="Y165" i="3"/>
  <c r="W165" i="3"/>
  <c r="BK165" i="3"/>
  <c r="N165" i="3"/>
  <c r="BF165" i="3" s="1"/>
  <c r="BI164" i="3"/>
  <c r="BH164" i="3"/>
  <c r="BG164" i="3"/>
  <c r="BE164" i="3"/>
  <c r="AA164" i="3"/>
  <c r="Y164" i="3"/>
  <c r="W164" i="3"/>
  <c r="BK164" i="3"/>
  <c r="N164" i="3"/>
  <c r="BF164" i="3" s="1"/>
  <c r="BI163" i="3"/>
  <c r="BH163" i="3"/>
  <c r="BG163" i="3"/>
  <c r="BE163" i="3"/>
  <c r="AA163" i="3"/>
  <c r="Y163" i="3"/>
  <c r="W163" i="3"/>
  <c r="BK163" i="3"/>
  <c r="N163" i="3"/>
  <c r="BF163" i="3" s="1"/>
  <c r="BI162" i="3"/>
  <c r="BH162" i="3"/>
  <c r="BG162" i="3"/>
  <c r="BE162" i="3"/>
  <c r="AA162" i="3"/>
  <c r="Y162" i="3"/>
  <c r="W162" i="3"/>
  <c r="BK162" i="3"/>
  <c r="N162" i="3"/>
  <c r="BF162" i="3"/>
  <c r="BI161" i="3"/>
  <c r="BH161" i="3"/>
  <c r="BG161" i="3"/>
  <c r="BE161" i="3"/>
  <c r="AA161" i="3"/>
  <c r="Y161" i="3"/>
  <c r="W161" i="3"/>
  <c r="BK161" i="3"/>
  <c r="N161" i="3"/>
  <c r="BF161" i="3" s="1"/>
  <c r="BI160" i="3"/>
  <c r="BH160" i="3"/>
  <c r="BG160" i="3"/>
  <c r="BE160" i="3"/>
  <c r="AA160" i="3"/>
  <c r="Y160" i="3"/>
  <c r="W160" i="3"/>
  <c r="BK160" i="3"/>
  <c r="N160" i="3"/>
  <c r="BF160" i="3" s="1"/>
  <c r="BI159" i="3"/>
  <c r="BH159" i="3"/>
  <c r="BG159" i="3"/>
  <c r="BE159" i="3"/>
  <c r="AA159" i="3"/>
  <c r="Y159" i="3"/>
  <c r="W159" i="3"/>
  <c r="BK159" i="3"/>
  <c r="N159" i="3"/>
  <c r="BF159" i="3"/>
  <c r="BI158" i="3"/>
  <c r="BH158" i="3"/>
  <c r="BG158" i="3"/>
  <c r="BE158" i="3"/>
  <c r="AA158" i="3"/>
  <c r="Y158" i="3"/>
  <c r="W158" i="3"/>
  <c r="BK158" i="3"/>
  <c r="N158" i="3"/>
  <c r="BF158" i="3" s="1"/>
  <c r="BI157" i="3"/>
  <c r="BH157" i="3"/>
  <c r="BG157" i="3"/>
  <c r="BE157" i="3"/>
  <c r="AA157" i="3"/>
  <c r="Y157" i="3"/>
  <c r="W157" i="3"/>
  <c r="BK157" i="3"/>
  <c r="N157" i="3"/>
  <c r="BF157" i="3" s="1"/>
  <c r="BI156" i="3"/>
  <c r="BH156" i="3"/>
  <c r="BG156" i="3"/>
  <c r="BE156" i="3"/>
  <c r="AA156" i="3"/>
  <c r="Y156" i="3"/>
  <c r="W156" i="3"/>
  <c r="BK156" i="3"/>
  <c r="N156" i="3"/>
  <c r="BF156" i="3"/>
  <c r="BI155" i="3"/>
  <c r="BH155" i="3"/>
  <c r="BG155" i="3"/>
  <c r="BE155" i="3"/>
  <c r="AA155" i="3"/>
  <c r="Y155" i="3"/>
  <c r="W155" i="3"/>
  <c r="BK155" i="3"/>
  <c r="N155" i="3"/>
  <c r="BF155" i="3" s="1"/>
  <c r="BI154" i="3"/>
  <c r="BH154" i="3"/>
  <c r="BG154" i="3"/>
  <c r="BE154" i="3"/>
  <c r="AA154" i="3"/>
  <c r="Y154" i="3"/>
  <c r="W154" i="3"/>
  <c r="BK154" i="3"/>
  <c r="N154" i="3"/>
  <c r="BF154" i="3" s="1"/>
  <c r="BI153" i="3"/>
  <c r="BH153" i="3"/>
  <c r="BG153" i="3"/>
  <c r="BE153" i="3"/>
  <c r="AA153" i="3"/>
  <c r="Y153" i="3"/>
  <c r="Y133" i="3" s="1"/>
  <c r="W153" i="3"/>
  <c r="BK153" i="3"/>
  <c r="N153" i="3"/>
  <c r="BF153" i="3"/>
  <c r="BI152" i="3"/>
  <c r="BH152" i="3"/>
  <c r="BG152" i="3"/>
  <c r="BE152" i="3"/>
  <c r="AA152" i="3"/>
  <c r="Y152" i="3"/>
  <c r="W152" i="3"/>
  <c r="BK152" i="3"/>
  <c r="N152" i="3"/>
  <c r="BF152" i="3" s="1"/>
  <c r="BI134" i="3"/>
  <c r="BH134" i="3"/>
  <c r="BG134" i="3"/>
  <c r="BE134" i="3"/>
  <c r="AA134" i="3"/>
  <c r="AA133" i="3" s="1"/>
  <c r="Y134" i="3"/>
  <c r="W134" i="3"/>
  <c r="W133" i="3" s="1"/>
  <c r="BK134" i="3"/>
  <c r="BK133" i="3" s="1"/>
  <c r="N133" i="3" s="1"/>
  <c r="N92" i="3" s="1"/>
  <c r="N134" i="3"/>
  <c r="BF134" i="3"/>
  <c r="BI132" i="3"/>
  <c r="BH132" i="3"/>
  <c r="BG132" i="3"/>
  <c r="BE132" i="3"/>
  <c r="AA132" i="3"/>
  <c r="Y132" i="3"/>
  <c r="Y124" i="3" s="1"/>
  <c r="W132" i="3"/>
  <c r="BK132" i="3"/>
  <c r="N132" i="3"/>
  <c r="BF132" i="3"/>
  <c r="BI129" i="3"/>
  <c r="BH129" i="3"/>
  <c r="BG129" i="3"/>
  <c r="BE129" i="3"/>
  <c r="AA129" i="3"/>
  <c r="Y129" i="3"/>
  <c r="W129" i="3"/>
  <c r="BK129" i="3"/>
  <c r="N129" i="3"/>
  <c r="BF129" i="3" s="1"/>
  <c r="BI128" i="3"/>
  <c r="BH128" i="3"/>
  <c r="BG128" i="3"/>
  <c r="BE128" i="3"/>
  <c r="AA128" i="3"/>
  <c r="Y128" i="3"/>
  <c r="W128" i="3"/>
  <c r="BK128" i="3"/>
  <c r="N128" i="3"/>
  <c r="BF128" i="3" s="1"/>
  <c r="BI125" i="3"/>
  <c r="BH125" i="3"/>
  <c r="BG125" i="3"/>
  <c r="BE125" i="3"/>
  <c r="AA125" i="3"/>
  <c r="AA124" i="3" s="1"/>
  <c r="Y125" i="3"/>
  <c r="W125" i="3"/>
  <c r="W124" i="3" s="1"/>
  <c r="BK125" i="3"/>
  <c r="BK124" i="3" s="1"/>
  <c r="N125" i="3"/>
  <c r="BF125" i="3"/>
  <c r="M119" i="3"/>
  <c r="M118" i="3"/>
  <c r="F116" i="3"/>
  <c r="F114" i="3"/>
  <c r="BI102" i="3"/>
  <c r="BH102" i="3"/>
  <c r="BG102" i="3"/>
  <c r="BE102" i="3"/>
  <c r="BI101" i="3"/>
  <c r="BH101" i="3"/>
  <c r="BG101" i="3"/>
  <c r="BE101" i="3"/>
  <c r="BI100" i="3"/>
  <c r="BH100" i="3"/>
  <c r="BG100" i="3"/>
  <c r="BE100" i="3"/>
  <c r="BI99" i="3"/>
  <c r="BH99" i="3"/>
  <c r="BG99" i="3"/>
  <c r="BE99" i="3"/>
  <c r="BI98" i="3"/>
  <c r="BH98" i="3"/>
  <c r="BG98" i="3"/>
  <c r="BE98" i="3"/>
  <c r="BI97" i="3"/>
  <c r="H37" i="3"/>
  <c r="BD90" i="1" s="1"/>
  <c r="BH97" i="3"/>
  <c r="BG97" i="3"/>
  <c r="H35" i="3"/>
  <c r="BB90" i="1"/>
  <c r="BE97" i="3"/>
  <c r="H33" i="3" s="1"/>
  <c r="AZ90" i="1" s="1"/>
  <c r="M85" i="3"/>
  <c r="M84" i="3"/>
  <c r="F82" i="3"/>
  <c r="F80" i="3"/>
  <c r="O16" i="3"/>
  <c r="E16" i="3"/>
  <c r="F119" i="3" s="1"/>
  <c r="O15" i="3"/>
  <c r="O13" i="3"/>
  <c r="E13" i="3"/>
  <c r="O12" i="3"/>
  <c r="M116" i="3"/>
  <c r="M82" i="3"/>
  <c r="F6" i="3"/>
  <c r="F112" i="3" s="1"/>
  <c r="N148" i="2"/>
  <c r="AY89" i="1"/>
  <c r="AX89" i="1"/>
  <c r="BI441" i="2"/>
  <c r="BH441" i="2"/>
  <c r="BG441" i="2"/>
  <c r="BE441" i="2"/>
  <c r="BK441" i="2"/>
  <c r="N441" i="2" s="1"/>
  <c r="BF441" i="2" s="1"/>
  <c r="BI440" i="2"/>
  <c r="BH440" i="2"/>
  <c r="BG440" i="2"/>
  <c r="BE440" i="2"/>
  <c r="BK440" i="2"/>
  <c r="N440" i="2" s="1"/>
  <c r="BF440" i="2" s="1"/>
  <c r="BI439" i="2"/>
  <c r="BH439" i="2"/>
  <c r="BG439" i="2"/>
  <c r="BE439" i="2"/>
  <c r="BK439" i="2"/>
  <c r="N439" i="2" s="1"/>
  <c r="BF439" i="2" s="1"/>
  <c r="BI438" i="2"/>
  <c r="BH438" i="2"/>
  <c r="BG438" i="2"/>
  <c r="BE438" i="2"/>
  <c r="BK438" i="2"/>
  <c r="N438" i="2"/>
  <c r="BF438" i="2" s="1"/>
  <c r="BI437" i="2"/>
  <c r="BH437" i="2"/>
  <c r="BG437" i="2"/>
  <c r="BE437" i="2"/>
  <c r="BK437" i="2"/>
  <c r="N437" i="2"/>
  <c r="BF437" i="2" s="1"/>
  <c r="BI435" i="2"/>
  <c r="BH435" i="2"/>
  <c r="BG435" i="2"/>
  <c r="BE435" i="2"/>
  <c r="AA435" i="2"/>
  <c r="AA434" i="2" s="1"/>
  <c r="AA433" i="2" s="1"/>
  <c r="Y435" i="2"/>
  <c r="Y434" i="2"/>
  <c r="Y433" i="2"/>
  <c r="W435" i="2"/>
  <c r="W434" i="2" s="1"/>
  <c r="W433" i="2" s="1"/>
  <c r="BK435" i="2"/>
  <c r="BK434" i="2"/>
  <c r="BK433" i="2" s="1"/>
  <c r="N433" i="2" s="1"/>
  <c r="N103" i="2" s="1"/>
  <c r="N434" i="2"/>
  <c r="N104" i="2" s="1"/>
  <c r="N435" i="2"/>
  <c r="BF435" i="2" s="1"/>
  <c r="BI430" i="2"/>
  <c r="BH430" i="2"/>
  <c r="BG430" i="2"/>
  <c r="BE430" i="2"/>
  <c r="AA430" i="2"/>
  <c r="Y430" i="2"/>
  <c r="W430" i="2"/>
  <c r="BK430" i="2"/>
  <c r="N430" i="2"/>
  <c r="BF430" i="2" s="1"/>
  <c r="BI429" i="2"/>
  <c r="BH429" i="2"/>
  <c r="BG429" i="2"/>
  <c r="BE429" i="2"/>
  <c r="AA429" i="2"/>
  <c r="Y429" i="2"/>
  <c r="Y428" i="2" s="1"/>
  <c r="W429" i="2"/>
  <c r="W428" i="2" s="1"/>
  <c r="BK429" i="2"/>
  <c r="BK428" i="2" s="1"/>
  <c r="N428" i="2" s="1"/>
  <c r="N102" i="2" s="1"/>
  <c r="N429" i="2"/>
  <c r="BF429" i="2" s="1"/>
  <c r="BI423" i="2"/>
  <c r="BH423" i="2"/>
  <c r="BG423" i="2"/>
  <c r="BE423" i="2"/>
  <c r="AA423" i="2"/>
  <c r="Y423" i="2"/>
  <c r="W423" i="2"/>
  <c r="BK423" i="2"/>
  <c r="N423" i="2"/>
  <c r="BF423" i="2" s="1"/>
  <c r="BI418" i="2"/>
  <c r="BH418" i="2"/>
  <c r="BG418" i="2"/>
  <c r="BE418" i="2"/>
  <c r="AA418" i="2"/>
  <c r="Y418" i="2"/>
  <c r="Y407" i="2" s="1"/>
  <c r="W418" i="2"/>
  <c r="BK418" i="2"/>
  <c r="N418" i="2"/>
  <c r="BF418" i="2" s="1"/>
  <c r="BI413" i="2"/>
  <c r="BH413" i="2"/>
  <c r="BG413" i="2"/>
  <c r="BE413" i="2"/>
  <c r="AA413" i="2"/>
  <c r="Y413" i="2"/>
  <c r="W413" i="2"/>
  <c r="W407" i="2" s="1"/>
  <c r="BK413" i="2"/>
  <c r="N413" i="2"/>
  <c r="BF413" i="2" s="1"/>
  <c r="BI408" i="2"/>
  <c r="BH408" i="2"/>
  <c r="BG408" i="2"/>
  <c r="BE408" i="2"/>
  <c r="AA408" i="2"/>
  <c r="AA407" i="2" s="1"/>
  <c r="Y408" i="2"/>
  <c r="W408" i="2"/>
  <c r="BK408" i="2"/>
  <c r="BK407" i="2" s="1"/>
  <c r="N407" i="2" s="1"/>
  <c r="N101" i="2" s="1"/>
  <c r="N408" i="2"/>
  <c r="BF408" i="2"/>
  <c r="BI404" i="2"/>
  <c r="BH404" i="2"/>
  <c r="BG404" i="2"/>
  <c r="BE404" i="2"/>
  <c r="AA404" i="2"/>
  <c r="Y404" i="2"/>
  <c r="Y397" i="2" s="1"/>
  <c r="W404" i="2"/>
  <c r="BK404" i="2"/>
  <c r="N404" i="2"/>
  <c r="BF404" i="2"/>
  <c r="BI401" i="2"/>
  <c r="BH401" i="2"/>
  <c r="BG401" i="2"/>
  <c r="BE401" i="2"/>
  <c r="AA401" i="2"/>
  <c r="Y401" i="2"/>
  <c r="W401" i="2"/>
  <c r="BK401" i="2"/>
  <c r="N401" i="2"/>
  <c r="BF401" i="2" s="1"/>
  <c r="BI398" i="2"/>
  <c r="BH398" i="2"/>
  <c r="BG398" i="2"/>
  <c r="BE398" i="2"/>
  <c r="AA398" i="2"/>
  <c r="Y398" i="2"/>
  <c r="W398" i="2"/>
  <c r="W397" i="2"/>
  <c r="BK398" i="2"/>
  <c r="BK397" i="2" s="1"/>
  <c r="N397" i="2" s="1"/>
  <c r="N100" i="2" s="1"/>
  <c r="N398" i="2"/>
  <c r="BF398" i="2"/>
  <c r="BI396" i="2"/>
  <c r="BH396" i="2"/>
  <c r="BG396" i="2"/>
  <c r="BE396" i="2"/>
  <c r="AA396" i="2"/>
  <c r="Y396" i="2"/>
  <c r="W396" i="2"/>
  <c r="BK396" i="2"/>
  <c r="N396" i="2"/>
  <c r="BF396" i="2"/>
  <c r="BI395" i="2"/>
  <c r="BH395" i="2"/>
  <c r="BG395" i="2"/>
  <c r="BE395" i="2"/>
  <c r="AA395" i="2"/>
  <c r="Y395" i="2"/>
  <c r="W395" i="2"/>
  <c r="BK395" i="2"/>
  <c r="BK386" i="2" s="1"/>
  <c r="N395" i="2"/>
  <c r="BF395" i="2" s="1"/>
  <c r="BI394" i="2"/>
  <c r="BH394" i="2"/>
  <c r="BG394" i="2"/>
  <c r="BE394" i="2"/>
  <c r="AA394" i="2"/>
  <c r="Y394" i="2"/>
  <c r="W394" i="2"/>
  <c r="BK394" i="2"/>
  <c r="N394" i="2"/>
  <c r="BF394" i="2" s="1"/>
  <c r="BI393" i="2"/>
  <c r="BH393" i="2"/>
  <c r="BG393" i="2"/>
  <c r="BE393" i="2"/>
  <c r="AA393" i="2"/>
  <c r="AA386" i="2" s="1"/>
  <c r="Y393" i="2"/>
  <c r="W393" i="2"/>
  <c r="BK393" i="2"/>
  <c r="N393" i="2"/>
  <c r="BF393" i="2"/>
  <c r="BI387" i="2"/>
  <c r="BH387" i="2"/>
  <c r="BG387" i="2"/>
  <c r="BE387" i="2"/>
  <c r="AA387" i="2"/>
  <c r="Y387" i="2"/>
  <c r="Y386" i="2"/>
  <c r="W387" i="2"/>
  <c r="W386" i="2" s="1"/>
  <c r="BK387" i="2"/>
  <c r="N386" i="2"/>
  <c r="N99" i="2" s="1"/>
  <c r="N387" i="2"/>
  <c r="BF387" i="2" s="1"/>
  <c r="BI385" i="2"/>
  <c r="BH385" i="2"/>
  <c r="BG385" i="2"/>
  <c r="BE385" i="2"/>
  <c r="AA385" i="2"/>
  <c r="Y385" i="2"/>
  <c r="W385" i="2"/>
  <c r="BK385" i="2"/>
  <c r="N385" i="2"/>
  <c r="BF385" i="2" s="1"/>
  <c r="BI382" i="2"/>
  <c r="BH382" i="2"/>
  <c r="BG382" i="2"/>
  <c r="BE382" i="2"/>
  <c r="AA382" i="2"/>
  <c r="Y382" i="2"/>
  <c r="W382" i="2"/>
  <c r="BK382" i="2"/>
  <c r="N382" i="2"/>
  <c r="BF382" i="2"/>
  <c r="BI381" i="2"/>
  <c r="BH381" i="2"/>
  <c r="BG381" i="2"/>
  <c r="BE381" i="2"/>
  <c r="AA381" i="2"/>
  <c r="Y381" i="2"/>
  <c r="W381" i="2"/>
  <c r="BK381" i="2"/>
  <c r="N381" i="2"/>
  <c r="BF381" i="2" s="1"/>
  <c r="BI378" i="2"/>
  <c r="BH378" i="2"/>
  <c r="BG378" i="2"/>
  <c r="BE378" i="2"/>
  <c r="AA378" i="2"/>
  <c r="Y378" i="2"/>
  <c r="W378" i="2"/>
  <c r="BK378" i="2"/>
  <c r="N378" i="2"/>
  <c r="BF378" i="2" s="1"/>
  <c r="BI371" i="2"/>
  <c r="BH371" i="2"/>
  <c r="BG371" i="2"/>
  <c r="BE371" i="2"/>
  <c r="AA371" i="2"/>
  <c r="Y371" i="2"/>
  <c r="W371" i="2"/>
  <c r="BK371" i="2"/>
  <c r="N371" i="2"/>
  <c r="BF371" i="2"/>
  <c r="BI370" i="2"/>
  <c r="BH370" i="2"/>
  <c r="BG370" i="2"/>
  <c r="BE370" i="2"/>
  <c r="AA370" i="2"/>
  <c r="Y370" i="2"/>
  <c r="W370" i="2"/>
  <c r="BK370" i="2"/>
  <c r="N370" i="2"/>
  <c r="BF370" i="2" s="1"/>
  <c r="BI369" i="2"/>
  <c r="BH369" i="2"/>
  <c r="BG369" i="2"/>
  <c r="BE369" i="2"/>
  <c r="AA369" i="2"/>
  <c r="Y369" i="2"/>
  <c r="W369" i="2"/>
  <c r="BK369" i="2"/>
  <c r="N369" i="2"/>
  <c r="BF369" i="2"/>
  <c r="BI368" i="2"/>
  <c r="BH368" i="2"/>
  <c r="BG368" i="2"/>
  <c r="BE368" i="2"/>
  <c r="AA368" i="2"/>
  <c r="Y368" i="2"/>
  <c r="W368" i="2"/>
  <c r="BK368" i="2"/>
  <c r="N368" i="2"/>
  <c r="BF368" i="2"/>
  <c r="BI365" i="2"/>
  <c r="BH365" i="2"/>
  <c r="BG365" i="2"/>
  <c r="BE365" i="2"/>
  <c r="AA365" i="2"/>
  <c r="Y365" i="2"/>
  <c r="W365" i="2"/>
  <c r="BK365" i="2"/>
  <c r="N365" i="2"/>
  <c r="BF365" i="2" s="1"/>
  <c r="BI364" i="2"/>
  <c r="BH364" i="2"/>
  <c r="BG364" i="2"/>
  <c r="BE364" i="2"/>
  <c r="AA364" i="2"/>
  <c r="Y364" i="2"/>
  <c r="W364" i="2"/>
  <c r="BK364" i="2"/>
  <c r="N364" i="2"/>
  <c r="BF364" i="2" s="1"/>
  <c r="BI358" i="2"/>
  <c r="BH358" i="2"/>
  <c r="BG358" i="2"/>
  <c r="BE358" i="2"/>
  <c r="AA358" i="2"/>
  <c r="Y358" i="2"/>
  <c r="W358" i="2"/>
  <c r="BK358" i="2"/>
  <c r="N358" i="2"/>
  <c r="BF358" i="2"/>
  <c r="BI355" i="2"/>
  <c r="BH355" i="2"/>
  <c r="BG355" i="2"/>
  <c r="BE355" i="2"/>
  <c r="AA355" i="2"/>
  <c r="Y355" i="2"/>
  <c r="W355" i="2"/>
  <c r="W348" i="2" s="1"/>
  <c r="BK355" i="2"/>
  <c r="N355" i="2"/>
  <c r="BF355" i="2" s="1"/>
  <c r="BI354" i="2"/>
  <c r="BH354" i="2"/>
  <c r="BG354" i="2"/>
  <c r="BE354" i="2"/>
  <c r="AA354" i="2"/>
  <c r="Y354" i="2"/>
  <c r="W354" i="2"/>
  <c r="BK354" i="2"/>
  <c r="N354" i="2"/>
  <c r="BF354" i="2"/>
  <c r="BI349" i="2"/>
  <c r="BH349" i="2"/>
  <c r="BG349" i="2"/>
  <c r="BE349" i="2"/>
  <c r="AA349" i="2"/>
  <c r="AA348" i="2"/>
  <c r="Y349" i="2"/>
  <c r="W349" i="2"/>
  <c r="BK349" i="2"/>
  <c r="BK348" i="2" s="1"/>
  <c r="N348" i="2" s="1"/>
  <c r="N98" i="2" s="1"/>
  <c r="N349" i="2"/>
  <c r="BF349" i="2"/>
  <c r="BI345" i="2"/>
  <c r="BH345" i="2"/>
  <c r="BG345" i="2"/>
  <c r="BE345" i="2"/>
  <c r="AA345" i="2"/>
  <c r="AA344" i="2"/>
  <c r="Y345" i="2"/>
  <c r="Y344" i="2" s="1"/>
  <c r="W345" i="2"/>
  <c r="W344" i="2" s="1"/>
  <c r="BK345" i="2"/>
  <c r="BK344" i="2"/>
  <c r="N344" i="2"/>
  <c r="N97" i="2" s="1"/>
  <c r="N345" i="2"/>
  <c r="BF345" i="2" s="1"/>
  <c r="BI338" i="2"/>
  <c r="BH338" i="2"/>
  <c r="BG338" i="2"/>
  <c r="BE338" i="2"/>
  <c r="AA338" i="2"/>
  <c r="Y338" i="2"/>
  <c r="W338" i="2"/>
  <c r="BK338" i="2"/>
  <c r="N338" i="2"/>
  <c r="BF338" i="2" s="1"/>
  <c r="BI332" i="2"/>
  <c r="BH332" i="2"/>
  <c r="BG332" i="2"/>
  <c r="BE332" i="2"/>
  <c r="AA332" i="2"/>
  <c r="Y332" i="2"/>
  <c r="W332" i="2"/>
  <c r="BK332" i="2"/>
  <c r="N332" i="2"/>
  <c r="BF332" i="2"/>
  <c r="BI331" i="2"/>
  <c r="BH331" i="2"/>
  <c r="BG331" i="2"/>
  <c r="BE331" i="2"/>
  <c r="AA331" i="2"/>
  <c r="Y331" i="2"/>
  <c r="W331" i="2"/>
  <c r="BK331" i="2"/>
  <c r="N331" i="2"/>
  <c r="BF331" i="2" s="1"/>
  <c r="BI330" i="2"/>
  <c r="BH330" i="2"/>
  <c r="BG330" i="2"/>
  <c r="BE330" i="2"/>
  <c r="AA330" i="2"/>
  <c r="Y330" i="2"/>
  <c r="W330" i="2"/>
  <c r="BK330" i="2"/>
  <c r="N330" i="2"/>
  <c r="BF330" i="2"/>
  <c r="BI329" i="2"/>
  <c r="BH329" i="2"/>
  <c r="BG329" i="2"/>
  <c r="BE329" i="2"/>
  <c r="AA329" i="2"/>
  <c r="AA328" i="2"/>
  <c r="Y329" i="2"/>
  <c r="W329" i="2"/>
  <c r="W328" i="2" s="1"/>
  <c r="BK329" i="2"/>
  <c r="N329" i="2"/>
  <c r="BF329" i="2" s="1"/>
  <c r="BI326" i="2"/>
  <c r="BH326" i="2"/>
  <c r="BG326" i="2"/>
  <c r="BE326" i="2"/>
  <c r="AA326" i="2"/>
  <c r="Y326" i="2"/>
  <c r="W326" i="2"/>
  <c r="BK326" i="2"/>
  <c r="N326" i="2"/>
  <c r="BF326" i="2" s="1"/>
  <c r="BI325" i="2"/>
  <c r="BH325" i="2"/>
  <c r="BG325" i="2"/>
  <c r="BE325" i="2"/>
  <c r="AA325" i="2"/>
  <c r="Y325" i="2"/>
  <c r="W325" i="2"/>
  <c r="BK325" i="2"/>
  <c r="N325" i="2"/>
  <c r="BF325" i="2" s="1"/>
  <c r="BI324" i="2"/>
  <c r="BH324" i="2"/>
  <c r="BG324" i="2"/>
  <c r="BE324" i="2"/>
  <c r="AA324" i="2"/>
  <c r="Y324" i="2"/>
  <c r="W324" i="2"/>
  <c r="BK324" i="2"/>
  <c r="N324" i="2"/>
  <c r="BF324" i="2"/>
  <c r="BI323" i="2"/>
  <c r="BH323" i="2"/>
  <c r="BG323" i="2"/>
  <c r="BE323" i="2"/>
  <c r="AA323" i="2"/>
  <c r="Y323" i="2"/>
  <c r="W323" i="2"/>
  <c r="BK323" i="2"/>
  <c r="N323" i="2"/>
  <c r="BF323" i="2" s="1"/>
  <c r="BI322" i="2"/>
  <c r="BH322" i="2"/>
  <c r="BG322" i="2"/>
  <c r="BE322" i="2"/>
  <c r="AA322" i="2"/>
  <c r="Y322" i="2"/>
  <c r="W322" i="2"/>
  <c r="BK322" i="2"/>
  <c r="N322" i="2"/>
  <c r="BF322" i="2" s="1"/>
  <c r="BI321" i="2"/>
  <c r="BH321" i="2"/>
  <c r="BG321" i="2"/>
  <c r="BE321" i="2"/>
  <c r="AA321" i="2"/>
  <c r="Y321" i="2"/>
  <c r="W321" i="2"/>
  <c r="BK321" i="2"/>
  <c r="N321" i="2"/>
  <c r="BF321" i="2" s="1"/>
  <c r="BI320" i="2"/>
  <c r="BH320" i="2"/>
  <c r="BG320" i="2"/>
  <c r="BE320" i="2"/>
  <c r="AA320" i="2"/>
  <c r="Y320" i="2"/>
  <c r="W320" i="2"/>
  <c r="BK320" i="2"/>
  <c r="N320" i="2"/>
  <c r="BF320" i="2"/>
  <c r="BI319" i="2"/>
  <c r="BH319" i="2"/>
  <c r="BG319" i="2"/>
  <c r="BE319" i="2"/>
  <c r="AA319" i="2"/>
  <c r="Y319" i="2"/>
  <c r="W319" i="2"/>
  <c r="BK319" i="2"/>
  <c r="N319" i="2"/>
  <c r="BF319" i="2" s="1"/>
  <c r="BI314" i="2"/>
  <c r="BH314" i="2"/>
  <c r="BG314" i="2"/>
  <c r="BE314" i="2"/>
  <c r="AA314" i="2"/>
  <c r="Y314" i="2"/>
  <c r="W314" i="2"/>
  <c r="BK314" i="2"/>
  <c r="N314" i="2"/>
  <c r="BF314" i="2" s="1"/>
  <c r="BI299" i="2"/>
  <c r="BH299" i="2"/>
  <c r="BG299" i="2"/>
  <c r="BE299" i="2"/>
  <c r="AA299" i="2"/>
  <c r="Y299" i="2"/>
  <c r="W299" i="2"/>
  <c r="BK299" i="2"/>
  <c r="N299" i="2"/>
  <c r="BF299" i="2"/>
  <c r="BI252" i="2"/>
  <c r="BH252" i="2"/>
  <c r="BG252" i="2"/>
  <c r="BE252" i="2"/>
  <c r="AA252" i="2"/>
  <c r="Y252" i="2"/>
  <c r="W252" i="2"/>
  <c r="BK252" i="2"/>
  <c r="N252" i="2"/>
  <c r="BF252" i="2" s="1"/>
  <c r="BI245" i="2"/>
  <c r="BH245" i="2"/>
  <c r="BG245" i="2"/>
  <c r="BE245" i="2"/>
  <c r="AA245" i="2"/>
  <c r="Y245" i="2"/>
  <c r="W245" i="2"/>
  <c r="BK245" i="2"/>
  <c r="N245" i="2"/>
  <c r="BF245" i="2" s="1"/>
  <c r="BI239" i="2"/>
  <c r="BH239" i="2"/>
  <c r="BG239" i="2"/>
  <c r="BE239" i="2"/>
  <c r="AA239" i="2"/>
  <c r="Y239" i="2"/>
  <c r="W239" i="2"/>
  <c r="BK239" i="2"/>
  <c r="N239" i="2"/>
  <c r="BF239" i="2"/>
  <c r="BI238" i="2"/>
  <c r="BH238" i="2"/>
  <c r="BG238" i="2"/>
  <c r="BE238" i="2"/>
  <c r="AA238" i="2"/>
  <c r="Y238" i="2"/>
  <c r="W238" i="2"/>
  <c r="BK238" i="2"/>
  <c r="N238" i="2"/>
  <c r="BF238" i="2" s="1"/>
  <c r="BI233" i="2"/>
  <c r="BH233" i="2"/>
  <c r="BG233" i="2"/>
  <c r="BE233" i="2"/>
  <c r="AA233" i="2"/>
  <c r="Y233" i="2"/>
  <c r="W233" i="2"/>
  <c r="BK233" i="2"/>
  <c r="N233" i="2"/>
  <c r="BF233" i="2" s="1"/>
  <c r="BI230" i="2"/>
  <c r="BH230" i="2"/>
  <c r="BG230" i="2"/>
  <c r="BE230" i="2"/>
  <c r="AA230" i="2"/>
  <c r="Y230" i="2"/>
  <c r="W230" i="2"/>
  <c r="BK230" i="2"/>
  <c r="N230" i="2"/>
  <c r="BF230" i="2"/>
  <c r="BI229" i="2"/>
  <c r="BH229" i="2"/>
  <c r="BG229" i="2"/>
  <c r="BE229" i="2"/>
  <c r="AA229" i="2"/>
  <c r="Y229" i="2"/>
  <c r="W229" i="2"/>
  <c r="BK229" i="2"/>
  <c r="N229" i="2"/>
  <c r="BF229" i="2" s="1"/>
  <c r="BI226" i="2"/>
  <c r="BH226" i="2"/>
  <c r="BG226" i="2"/>
  <c r="BE226" i="2"/>
  <c r="AA226" i="2"/>
  <c r="Y226" i="2"/>
  <c r="W226" i="2"/>
  <c r="BK226" i="2"/>
  <c r="N226" i="2"/>
  <c r="BF226" i="2" s="1"/>
  <c r="BI223" i="2"/>
  <c r="BH223" i="2"/>
  <c r="BG223" i="2"/>
  <c r="BE223" i="2"/>
  <c r="AA223" i="2"/>
  <c r="Y223" i="2"/>
  <c r="W223" i="2"/>
  <c r="BK223" i="2"/>
  <c r="N223" i="2"/>
  <c r="BF223" i="2"/>
  <c r="BI215" i="2"/>
  <c r="BH215" i="2"/>
  <c r="BG215" i="2"/>
  <c r="BE215" i="2"/>
  <c r="AA215" i="2"/>
  <c r="Y215" i="2"/>
  <c r="W215" i="2"/>
  <c r="BK215" i="2"/>
  <c r="N215" i="2"/>
  <c r="BF215" i="2" s="1"/>
  <c r="BI210" i="2"/>
  <c r="BH210" i="2"/>
  <c r="BG210" i="2"/>
  <c r="BE210" i="2"/>
  <c r="AA210" i="2"/>
  <c r="Y210" i="2"/>
  <c r="W210" i="2"/>
  <c r="BK210" i="2"/>
  <c r="N210" i="2"/>
  <c r="BF210" i="2" s="1"/>
  <c r="BI202" i="2"/>
  <c r="BH202" i="2"/>
  <c r="BG202" i="2"/>
  <c r="BE202" i="2"/>
  <c r="AA202" i="2"/>
  <c r="Y202" i="2"/>
  <c r="W202" i="2"/>
  <c r="BK202" i="2"/>
  <c r="N202" i="2"/>
  <c r="BF202" i="2"/>
  <c r="BI197" i="2"/>
  <c r="BH197" i="2"/>
  <c r="BG197" i="2"/>
  <c r="BE197" i="2"/>
  <c r="AA197" i="2"/>
  <c r="Y197" i="2"/>
  <c r="W197" i="2"/>
  <c r="BK197" i="2"/>
  <c r="N197" i="2"/>
  <c r="BF197" i="2" s="1"/>
  <c r="BI189" i="2"/>
  <c r="BH189" i="2"/>
  <c r="BG189" i="2"/>
  <c r="BE189" i="2"/>
  <c r="AA189" i="2"/>
  <c r="Y189" i="2"/>
  <c r="W189" i="2"/>
  <c r="BK189" i="2"/>
  <c r="N189" i="2"/>
  <c r="BF189" i="2" s="1"/>
  <c r="BI181" i="2"/>
  <c r="BH181" i="2"/>
  <c r="BG181" i="2"/>
  <c r="BE181" i="2"/>
  <c r="AA181" i="2"/>
  <c r="Y181" i="2"/>
  <c r="Y159" i="2" s="1"/>
  <c r="W181" i="2"/>
  <c r="BK181" i="2"/>
  <c r="N181" i="2"/>
  <c r="BF181" i="2"/>
  <c r="BI175" i="2"/>
  <c r="BH175" i="2"/>
  <c r="BG175" i="2"/>
  <c r="BE175" i="2"/>
  <c r="AA175" i="2"/>
  <c r="Y175" i="2"/>
  <c r="W175" i="2"/>
  <c r="BK175" i="2"/>
  <c r="N175" i="2"/>
  <c r="BF175" i="2" s="1"/>
  <c r="BI160" i="2"/>
  <c r="BH160" i="2"/>
  <c r="BG160" i="2"/>
  <c r="BE160" i="2"/>
  <c r="AA160" i="2"/>
  <c r="AA159" i="2" s="1"/>
  <c r="Y160" i="2"/>
  <c r="W160" i="2"/>
  <c r="W159" i="2" s="1"/>
  <c r="BK160" i="2"/>
  <c r="BK159" i="2" s="1"/>
  <c r="N159" i="2" s="1"/>
  <c r="N94" i="2" s="1"/>
  <c r="N160" i="2"/>
  <c r="BF160" i="2"/>
  <c r="BI150" i="2"/>
  <c r="BH150" i="2"/>
  <c r="BG150" i="2"/>
  <c r="BE150" i="2"/>
  <c r="AA150" i="2"/>
  <c r="AA149" i="2" s="1"/>
  <c r="Y150" i="2"/>
  <c r="Y149" i="2" s="1"/>
  <c r="W150" i="2"/>
  <c r="W149" i="2"/>
  <c r="BK150" i="2"/>
  <c r="BK149" i="2" s="1"/>
  <c r="N149" i="2" s="1"/>
  <c r="N93" i="2" s="1"/>
  <c r="N150" i="2"/>
  <c r="BF150" i="2" s="1"/>
  <c r="N92" i="2"/>
  <c r="BI147" i="2"/>
  <c r="BH147" i="2"/>
  <c r="BG147" i="2"/>
  <c r="BE147" i="2"/>
  <c r="AA147" i="2"/>
  <c r="Y147" i="2"/>
  <c r="W147" i="2"/>
  <c r="BK147" i="2"/>
  <c r="N147" i="2"/>
  <c r="BF147" i="2" s="1"/>
  <c r="BI146" i="2"/>
  <c r="BH146" i="2"/>
  <c r="BG146" i="2"/>
  <c r="BE146" i="2"/>
  <c r="AA146" i="2"/>
  <c r="Y146" i="2"/>
  <c r="W146" i="2"/>
  <c r="BK146" i="2"/>
  <c r="N146" i="2"/>
  <c r="BF146" i="2"/>
  <c r="BI145" i="2"/>
  <c r="BH145" i="2"/>
  <c r="BG145" i="2"/>
  <c r="BE145" i="2"/>
  <c r="AA145" i="2"/>
  <c r="Y145" i="2"/>
  <c r="W145" i="2"/>
  <c r="BK145" i="2"/>
  <c r="N145" i="2"/>
  <c r="BF145" i="2"/>
  <c r="BI144" i="2"/>
  <c r="BH144" i="2"/>
  <c r="BG144" i="2"/>
  <c r="BE144" i="2"/>
  <c r="AA144" i="2"/>
  <c r="Y144" i="2"/>
  <c r="W144" i="2"/>
  <c r="BK144" i="2"/>
  <c r="N144" i="2"/>
  <c r="BF144" i="2" s="1"/>
  <c r="BI143" i="2"/>
  <c r="BH143" i="2"/>
  <c r="BG143" i="2"/>
  <c r="BE143" i="2"/>
  <c r="AA143" i="2"/>
  <c r="Y143" i="2"/>
  <c r="W143" i="2"/>
  <c r="BK143" i="2"/>
  <c r="N143" i="2"/>
  <c r="BF143" i="2"/>
  <c r="BI140" i="2"/>
  <c r="BH140" i="2"/>
  <c r="BG140" i="2"/>
  <c r="BE140" i="2"/>
  <c r="AA140" i="2"/>
  <c r="Y140" i="2"/>
  <c r="W140" i="2"/>
  <c r="BK140" i="2"/>
  <c r="N140" i="2"/>
  <c r="BF140" i="2"/>
  <c r="BI139" i="2"/>
  <c r="BH139" i="2"/>
  <c r="BG139" i="2"/>
  <c r="BE139" i="2"/>
  <c r="AA139" i="2"/>
  <c r="Y139" i="2"/>
  <c r="W139" i="2"/>
  <c r="BK139" i="2"/>
  <c r="BK135" i="2" s="1"/>
  <c r="N139" i="2"/>
  <c r="BF139" i="2" s="1"/>
  <c r="BI138" i="2"/>
  <c r="BH138" i="2"/>
  <c r="BG138" i="2"/>
  <c r="BE138" i="2"/>
  <c r="AA138" i="2"/>
  <c r="Y138" i="2"/>
  <c r="W138" i="2"/>
  <c r="BK138" i="2"/>
  <c r="N138" i="2"/>
  <c r="BF138" i="2"/>
  <c r="BI137" i="2"/>
  <c r="BH137" i="2"/>
  <c r="BG137" i="2"/>
  <c r="BE137" i="2"/>
  <c r="AA137" i="2"/>
  <c r="AA135" i="2" s="1"/>
  <c r="AA134" i="2" s="1"/>
  <c r="Y137" i="2"/>
  <c r="W137" i="2"/>
  <c r="BK137" i="2"/>
  <c r="N137" i="2"/>
  <c r="BF137" i="2"/>
  <c r="BI136" i="2"/>
  <c r="H37" i="2" s="1"/>
  <c r="BD89" i="1" s="1"/>
  <c r="BD88" i="1" s="1"/>
  <c r="BH136" i="2"/>
  <c r="BG136" i="2"/>
  <c r="BE136" i="2"/>
  <c r="AA136" i="2"/>
  <c r="Y136" i="2"/>
  <c r="Y135" i="2" s="1"/>
  <c r="Y134" i="2" s="1"/>
  <c r="W136" i="2"/>
  <c r="W135" i="2"/>
  <c r="W134" i="2" s="1"/>
  <c r="BK136" i="2"/>
  <c r="N136" i="2"/>
  <c r="BF136" i="2" s="1"/>
  <c r="M130" i="2"/>
  <c r="M129" i="2"/>
  <c r="F127" i="2"/>
  <c r="F125" i="2"/>
  <c r="BI113" i="2"/>
  <c r="BH113" i="2"/>
  <c r="BG113" i="2"/>
  <c r="BE113" i="2"/>
  <c r="BI112" i="2"/>
  <c r="BH112" i="2"/>
  <c r="BG112" i="2"/>
  <c r="BE112" i="2"/>
  <c r="BI111" i="2"/>
  <c r="BH111" i="2"/>
  <c r="BG111" i="2"/>
  <c r="BE111" i="2"/>
  <c r="BI110" i="2"/>
  <c r="BH110" i="2"/>
  <c r="BG110" i="2"/>
  <c r="BE110" i="2"/>
  <c r="BI109" i="2"/>
  <c r="BH109" i="2"/>
  <c r="BG109" i="2"/>
  <c r="H35" i="2" s="1"/>
  <c r="BB89" i="1" s="1"/>
  <c r="BB88" i="1" s="1"/>
  <c r="BE109" i="2"/>
  <c r="BI108" i="2"/>
  <c r="BH108" i="2"/>
  <c r="H36" i="2"/>
  <c r="BC89" i="1" s="1"/>
  <c r="BG108" i="2"/>
  <c r="BE108" i="2"/>
  <c r="H33" i="2" s="1"/>
  <c r="AZ89" i="1" s="1"/>
  <c r="AZ88" i="1" s="1"/>
  <c r="M33" i="2"/>
  <c r="AV89" i="1" s="1"/>
  <c r="M85" i="2"/>
  <c r="M84" i="2"/>
  <c r="F82" i="2"/>
  <c r="F80" i="2"/>
  <c r="O16" i="2"/>
  <c r="E16" i="2"/>
  <c r="F85" i="2" s="1"/>
  <c r="O15" i="2"/>
  <c r="O13" i="2"/>
  <c r="E13" i="2"/>
  <c r="F129" i="2"/>
  <c r="F84" i="2"/>
  <c r="O12" i="2"/>
  <c r="M127" i="2"/>
  <c r="F6" i="2"/>
  <c r="F78" i="2" s="1"/>
  <c r="F123" i="2"/>
  <c r="CK108" i="1"/>
  <c r="CJ108" i="1"/>
  <c r="CI108" i="1"/>
  <c r="CC108" i="1"/>
  <c r="CH108" i="1"/>
  <c r="CB108" i="1"/>
  <c r="CG108" i="1"/>
  <c r="CA108" i="1"/>
  <c r="CF108" i="1"/>
  <c r="BZ108" i="1"/>
  <c r="CE108" i="1"/>
  <c r="CK107" i="1"/>
  <c r="CJ107" i="1"/>
  <c r="CI107" i="1"/>
  <c r="CC107" i="1"/>
  <c r="CH107" i="1"/>
  <c r="CB107" i="1"/>
  <c r="CG107" i="1"/>
  <c r="CA107" i="1"/>
  <c r="CF107" i="1"/>
  <c r="BZ107" i="1"/>
  <c r="CE107" i="1"/>
  <c r="CK106" i="1"/>
  <c r="CJ106" i="1"/>
  <c r="CI106" i="1"/>
  <c r="CC106" i="1"/>
  <c r="CH106" i="1"/>
  <c r="CB106" i="1"/>
  <c r="CG106" i="1"/>
  <c r="CA106" i="1"/>
  <c r="CF106" i="1"/>
  <c r="BZ106" i="1"/>
  <c r="CE106" i="1"/>
  <c r="CK105" i="1"/>
  <c r="CJ105" i="1"/>
  <c r="CI105" i="1"/>
  <c r="CH105" i="1"/>
  <c r="CG105" i="1"/>
  <c r="CF105" i="1"/>
  <c r="BZ105" i="1"/>
  <c r="CE105" i="1"/>
  <c r="BD98" i="1"/>
  <c r="AM83" i="1"/>
  <c r="L83" i="1"/>
  <c r="AM82" i="1"/>
  <c r="L82" i="1"/>
  <c r="AM80" i="1"/>
  <c r="L80" i="1"/>
  <c r="L78" i="1"/>
  <c r="L77" i="1"/>
  <c r="F124" i="10" l="1"/>
  <c r="F125" i="12"/>
  <c r="F130" i="2"/>
  <c r="F85" i="9"/>
  <c r="F85" i="11"/>
  <c r="M82" i="2"/>
  <c r="M112" i="13"/>
  <c r="M124" i="6"/>
  <c r="BB87" i="1"/>
  <c r="AX88" i="1"/>
  <c r="N135" i="2"/>
  <c r="N91" i="2" s="1"/>
  <c r="BK134" i="2"/>
  <c r="AV88" i="1"/>
  <c r="W327" i="2"/>
  <c r="W133" i="2" s="1"/>
  <c r="AU89" i="1" s="1"/>
  <c r="BD87" i="1"/>
  <c r="W35" i="1" s="1"/>
  <c r="BK328" i="2"/>
  <c r="BK436" i="2"/>
  <c r="N436" i="2" s="1"/>
  <c r="N105" i="2" s="1"/>
  <c r="W123" i="3"/>
  <c r="W122" i="3" s="1"/>
  <c r="AU90" i="1" s="1"/>
  <c r="AA127" i="4"/>
  <c r="AA126" i="4" s="1"/>
  <c r="Y125" i="5"/>
  <c r="Y124" i="5" s="1"/>
  <c r="Y131" i="6"/>
  <c r="Y130" i="6" s="1"/>
  <c r="AA397" i="2"/>
  <c r="AA327" i="2" s="1"/>
  <c r="AA133" i="2" s="1"/>
  <c r="BK127" i="4"/>
  <c r="N128" i="4"/>
  <c r="N91" i="4" s="1"/>
  <c r="N232" i="4"/>
  <c r="N96" i="4" s="1"/>
  <c r="BK231" i="4"/>
  <c r="N231" i="4" s="1"/>
  <c r="N95" i="4" s="1"/>
  <c r="AA125" i="5"/>
  <c r="AA124" i="5" s="1"/>
  <c r="AA123" i="3"/>
  <c r="AA122" i="3" s="1"/>
  <c r="Y348" i="2"/>
  <c r="N126" i="5"/>
  <c r="N91" i="5" s="1"/>
  <c r="BK125" i="5"/>
  <c r="N160" i="6"/>
  <c r="N97" i="6" s="1"/>
  <c r="BK159" i="6"/>
  <c r="N159" i="6" s="1"/>
  <c r="N96" i="6" s="1"/>
  <c r="Y328" i="2"/>
  <c r="AA428" i="2"/>
  <c r="F118" i="3"/>
  <c r="F84" i="3"/>
  <c r="H36" i="3"/>
  <c r="BC90" i="1" s="1"/>
  <c r="BC88" i="1" s="1"/>
  <c r="N124" i="3"/>
  <c r="N91" i="3" s="1"/>
  <c r="BK123" i="3"/>
  <c r="Y123" i="3"/>
  <c r="Y122" i="3" s="1"/>
  <c r="F78" i="3"/>
  <c r="F85" i="3"/>
  <c r="F84" i="4"/>
  <c r="BK238" i="4"/>
  <c r="N238" i="4" s="1"/>
  <c r="N98" i="4" s="1"/>
  <c r="F78" i="5"/>
  <c r="F85" i="5"/>
  <c r="BK132" i="6"/>
  <c r="N126" i="7"/>
  <c r="N91" i="7" s="1"/>
  <c r="BK125" i="7"/>
  <c r="Y234" i="8"/>
  <c r="M33" i="3"/>
  <c r="AV90" i="1" s="1"/>
  <c r="F84" i="5"/>
  <c r="M33" i="5"/>
  <c r="AV92" i="1" s="1"/>
  <c r="W160" i="6"/>
  <c r="AA131" i="8"/>
  <c r="AA130" i="8" s="1"/>
  <c r="M82" i="4"/>
  <c r="AA132" i="6"/>
  <c r="AA131" i="6" s="1"/>
  <c r="AA130" i="6" s="1"/>
  <c r="W187" i="6"/>
  <c r="H36" i="6"/>
  <c r="BC93" i="1" s="1"/>
  <c r="N177" i="7"/>
  <c r="N95" i="7" s="1"/>
  <c r="BK176" i="7"/>
  <c r="N176" i="7" s="1"/>
  <c r="N94" i="7" s="1"/>
  <c r="BK234" i="8"/>
  <c r="N234" i="8" s="1"/>
  <c r="N95" i="8" s="1"/>
  <c r="N239" i="8"/>
  <c r="N97" i="8" s="1"/>
  <c r="M33" i="6"/>
  <c r="AV93" i="1" s="1"/>
  <c r="AA141" i="6"/>
  <c r="AA160" i="6"/>
  <c r="AA159" i="6" s="1"/>
  <c r="W202" i="6"/>
  <c r="Y131" i="8"/>
  <c r="Y130" i="8" s="1"/>
  <c r="W234" i="8"/>
  <c r="W130" i="8" s="1"/>
  <c r="AU95" i="1" s="1"/>
  <c r="W128" i="9"/>
  <c r="AU96" i="1" s="1"/>
  <c r="M82" i="7"/>
  <c r="F78" i="8"/>
  <c r="F85" i="8"/>
  <c r="BK131" i="8"/>
  <c r="N129" i="10"/>
  <c r="N90" i="10" s="1"/>
  <c r="BK128" i="10"/>
  <c r="N133" i="10"/>
  <c r="N92" i="10" s="1"/>
  <c r="BK132" i="10"/>
  <c r="N132" i="10" s="1"/>
  <c r="N91" i="10" s="1"/>
  <c r="N245" i="6"/>
  <c r="BF245" i="6" s="1"/>
  <c r="M33" i="8"/>
  <c r="AV95" i="1" s="1"/>
  <c r="AA129" i="9"/>
  <c r="AA132" i="10"/>
  <c r="AA127" i="10" s="1"/>
  <c r="W132" i="10"/>
  <c r="W127" i="10" s="1"/>
  <c r="AU97" i="1" s="1"/>
  <c r="BK146" i="9"/>
  <c r="N146" i="9" s="1"/>
  <c r="N95" i="9" s="1"/>
  <c r="BK129" i="9"/>
  <c r="Y129" i="9"/>
  <c r="Y128" i="9" s="1"/>
  <c r="W146" i="9"/>
  <c r="AA146" i="9"/>
  <c r="H32" i="10"/>
  <c r="AZ97" i="1" s="1"/>
  <c r="AZ87" i="1" s="1"/>
  <c r="F84" i="11"/>
  <c r="H33" i="11"/>
  <c r="AZ99" i="1" s="1"/>
  <c r="AZ98" i="1" s="1"/>
  <c r="AV98" i="1" s="1"/>
  <c r="AA128" i="11"/>
  <c r="H36" i="12"/>
  <c r="BC100" i="1" s="1"/>
  <c r="BC98" i="1" s="1"/>
  <c r="AY98" i="1" s="1"/>
  <c r="H33" i="12"/>
  <c r="AZ100" i="1" s="1"/>
  <c r="BK139" i="12"/>
  <c r="AA171" i="14"/>
  <c r="AA168" i="14" s="1"/>
  <c r="N267" i="10"/>
  <c r="BF267" i="10" s="1"/>
  <c r="N144" i="11"/>
  <c r="BF144" i="11" s="1"/>
  <c r="BK143" i="11"/>
  <c r="N143" i="11" s="1"/>
  <c r="N95" i="11" s="1"/>
  <c r="W138" i="12"/>
  <c r="W128" i="12" s="1"/>
  <c r="AU100" i="1" s="1"/>
  <c r="AU98" i="1" s="1"/>
  <c r="F115" i="13"/>
  <c r="F84" i="13"/>
  <c r="H36" i="14"/>
  <c r="BD102" i="1" s="1"/>
  <c r="M82" i="11"/>
  <c r="Y129" i="12"/>
  <c r="Y128" i="12" s="1"/>
  <c r="BK123" i="11"/>
  <c r="N123" i="11" s="1"/>
  <c r="N89" i="11" s="1"/>
  <c r="M33" i="12"/>
  <c r="AV100" i="1" s="1"/>
  <c r="M32" i="13"/>
  <c r="AV101" i="1" s="1"/>
  <c r="H32" i="13"/>
  <c r="AZ101" i="1" s="1"/>
  <c r="N120" i="13"/>
  <c r="N90" i="13" s="1"/>
  <c r="BK119" i="13"/>
  <c r="BK122" i="13"/>
  <c r="N122" i="13" s="1"/>
  <c r="N91" i="13" s="1"/>
  <c r="N123" i="13"/>
  <c r="BF123" i="13" s="1"/>
  <c r="N141" i="11"/>
  <c r="N94" i="11" s="1"/>
  <c r="BK140" i="11"/>
  <c r="N140" i="11" s="1"/>
  <c r="N93" i="11" s="1"/>
  <c r="N130" i="12"/>
  <c r="N91" i="12" s="1"/>
  <c r="BK129" i="12"/>
  <c r="N249" i="12"/>
  <c r="BF249" i="12" s="1"/>
  <c r="BK247" i="12"/>
  <c r="N247" i="12" s="1"/>
  <c r="N100" i="12" s="1"/>
  <c r="H34" i="14"/>
  <c r="BB102" i="1" s="1"/>
  <c r="AA130" i="14"/>
  <c r="N169" i="14"/>
  <c r="N98" i="14" s="1"/>
  <c r="BK168" i="14"/>
  <c r="N168" i="14" s="1"/>
  <c r="N97" i="14" s="1"/>
  <c r="AA124" i="11"/>
  <c r="AA123" i="11" s="1"/>
  <c r="M122" i="12"/>
  <c r="M82" i="12"/>
  <c r="H35" i="12"/>
  <c r="BB100" i="1" s="1"/>
  <c r="BB98" i="1" s="1"/>
  <c r="AX98" i="1" s="1"/>
  <c r="Y242" i="12"/>
  <c r="F109" i="13"/>
  <c r="F78" i="13"/>
  <c r="N130" i="14"/>
  <c r="N90" i="14" s="1"/>
  <c r="BK129" i="14"/>
  <c r="W130" i="14"/>
  <c r="W143" i="14"/>
  <c r="AA143" i="14"/>
  <c r="BK176" i="14"/>
  <c r="N176" i="14" s="1"/>
  <c r="N101" i="14" s="1"/>
  <c r="AY88" i="1" l="1"/>
  <c r="BC87" i="1"/>
  <c r="AU88" i="1"/>
  <c r="AV87" i="1"/>
  <c r="AX87" i="1"/>
  <c r="W33" i="1"/>
  <c r="N129" i="14"/>
  <c r="N89" i="14" s="1"/>
  <c r="BK128" i="14"/>
  <c r="N128" i="14" s="1"/>
  <c r="N88" i="14" s="1"/>
  <c r="AA128" i="9"/>
  <c r="N128" i="10"/>
  <c r="N89" i="10" s="1"/>
  <c r="BK127" i="10"/>
  <c r="N127" i="10" s="1"/>
  <c r="N88" i="10" s="1"/>
  <c r="N132" i="6"/>
  <c r="N91" i="6" s="1"/>
  <c r="BK131" i="6"/>
  <c r="N134" i="2"/>
  <c r="N90" i="2" s="1"/>
  <c r="N103" i="11"/>
  <c r="BF103" i="11" s="1"/>
  <c r="N102" i="11"/>
  <c r="BF102" i="11" s="1"/>
  <c r="N101" i="11"/>
  <c r="BF101" i="11" s="1"/>
  <c r="N100" i="11"/>
  <c r="BF100" i="11" s="1"/>
  <c r="N99" i="11"/>
  <c r="BF99" i="11" s="1"/>
  <c r="N98" i="11"/>
  <c r="M28" i="11"/>
  <c r="N123" i="3"/>
  <c r="N90" i="3" s="1"/>
  <c r="BK122" i="3"/>
  <c r="N122" i="3" s="1"/>
  <c r="N89" i="3" s="1"/>
  <c r="BK128" i="9"/>
  <c r="N128" i="9" s="1"/>
  <c r="N89" i="9" s="1"/>
  <c r="N129" i="9"/>
  <c r="N90" i="9" s="1"/>
  <c r="N131" i="8"/>
  <c r="N90" i="8" s="1"/>
  <c r="BK130" i="8"/>
  <c r="N130" i="8" s="1"/>
  <c r="N89" i="8" s="1"/>
  <c r="N127" i="4"/>
  <c r="N90" i="4" s="1"/>
  <c r="BK126" i="4"/>
  <c r="N126" i="4" s="1"/>
  <c r="N89" i="4" s="1"/>
  <c r="Y327" i="2"/>
  <c r="Y133" i="2" s="1"/>
  <c r="N129" i="12"/>
  <c r="N90" i="12" s="1"/>
  <c r="N119" i="13"/>
  <c r="N89" i="13" s="1"/>
  <c r="BK118" i="13"/>
  <c r="N118" i="13" s="1"/>
  <c r="N88" i="13" s="1"/>
  <c r="BK138" i="12"/>
  <c r="N138" i="12" s="1"/>
  <c r="N93" i="12" s="1"/>
  <c r="N139" i="12"/>
  <c r="N94" i="12" s="1"/>
  <c r="N328" i="2"/>
  <c r="N96" i="2" s="1"/>
  <c r="BK327" i="2"/>
  <c r="N327" i="2" s="1"/>
  <c r="N95" i="2" s="1"/>
  <c r="N125" i="7"/>
  <c r="N90" i="7" s="1"/>
  <c r="BK124" i="7"/>
  <c r="N124" i="7" s="1"/>
  <c r="N89" i="7" s="1"/>
  <c r="W129" i="14"/>
  <c r="W128" i="14" s="1"/>
  <c r="AU102" i="1" s="1"/>
  <c r="AA129" i="14"/>
  <c r="AA128" i="14" s="1"/>
  <c r="W159" i="6"/>
  <c r="W130" i="6" s="1"/>
  <c r="AU93" i="1" s="1"/>
  <c r="N125" i="5"/>
  <c r="N90" i="5" s="1"/>
  <c r="BK124" i="5"/>
  <c r="N124" i="5" s="1"/>
  <c r="N89" i="5" s="1"/>
  <c r="M28" i="3" l="1"/>
  <c r="N102" i="3"/>
  <c r="BF102" i="3" s="1"/>
  <c r="N101" i="3"/>
  <c r="BF101" i="3" s="1"/>
  <c r="N100" i="3"/>
  <c r="BF100" i="3" s="1"/>
  <c r="N99" i="3"/>
  <c r="BF99" i="3" s="1"/>
  <c r="N98" i="3"/>
  <c r="BF98" i="3" s="1"/>
  <c r="N97" i="3"/>
  <c r="N131" i="6"/>
  <c r="N90" i="6" s="1"/>
  <c r="BK130" i="6"/>
  <c r="N130" i="6" s="1"/>
  <c r="N89" i="6" s="1"/>
  <c r="N103" i="10"/>
  <c r="N108" i="10"/>
  <c r="BF108" i="10" s="1"/>
  <c r="N107" i="10"/>
  <c r="BF107" i="10" s="1"/>
  <c r="N106" i="10"/>
  <c r="BF106" i="10" s="1"/>
  <c r="N105" i="10"/>
  <c r="BF105" i="10" s="1"/>
  <c r="N104" i="10"/>
  <c r="BF104" i="10" s="1"/>
  <c r="M27" i="10"/>
  <c r="M28" i="5"/>
  <c r="N99" i="5"/>
  <c r="N104" i="5"/>
  <c r="BF104" i="5" s="1"/>
  <c r="N103" i="5"/>
  <c r="BF103" i="5" s="1"/>
  <c r="N102" i="5"/>
  <c r="BF102" i="5" s="1"/>
  <c r="N101" i="5"/>
  <c r="BF101" i="5" s="1"/>
  <c r="N100" i="5"/>
  <c r="BF100" i="5" s="1"/>
  <c r="BK128" i="12"/>
  <c r="N128" i="12" s="1"/>
  <c r="N89" i="12" s="1"/>
  <c r="M28" i="8"/>
  <c r="N105" i="8"/>
  <c r="N110" i="8"/>
  <c r="BF110" i="8" s="1"/>
  <c r="N109" i="8"/>
  <c r="BF109" i="8" s="1"/>
  <c r="N108" i="8"/>
  <c r="BF108" i="8" s="1"/>
  <c r="N107" i="8"/>
  <c r="BF107" i="8" s="1"/>
  <c r="N106" i="8"/>
  <c r="BF106" i="8" s="1"/>
  <c r="N109" i="14"/>
  <c r="BF109" i="14" s="1"/>
  <c r="N108" i="14"/>
  <c r="BF108" i="14" s="1"/>
  <c r="N107" i="14"/>
  <c r="BF107" i="14" s="1"/>
  <c r="N106" i="14"/>
  <c r="BF106" i="14" s="1"/>
  <c r="N105" i="14"/>
  <c r="BF105" i="14" s="1"/>
  <c r="M27" i="14"/>
  <c r="N104" i="14"/>
  <c r="M28" i="4"/>
  <c r="N101" i="4"/>
  <c r="N106" i="4"/>
  <c r="BF106" i="4" s="1"/>
  <c r="N105" i="4"/>
  <c r="BF105" i="4" s="1"/>
  <c r="N104" i="4"/>
  <c r="BF104" i="4" s="1"/>
  <c r="N103" i="4"/>
  <c r="BF103" i="4" s="1"/>
  <c r="N102" i="4"/>
  <c r="BF102" i="4" s="1"/>
  <c r="N97" i="11"/>
  <c r="BF98" i="11"/>
  <c r="AU87" i="1"/>
  <c r="N104" i="7"/>
  <c r="BF104" i="7" s="1"/>
  <c r="N103" i="7"/>
  <c r="BF103" i="7" s="1"/>
  <c r="N102" i="7"/>
  <c r="BF102" i="7" s="1"/>
  <c r="N101" i="7"/>
  <c r="BF101" i="7" s="1"/>
  <c r="N100" i="7"/>
  <c r="BF100" i="7" s="1"/>
  <c r="M28" i="7"/>
  <c r="N99" i="7"/>
  <c r="N99" i="13"/>
  <c r="BF99" i="13" s="1"/>
  <c r="N98" i="13"/>
  <c r="BF98" i="13" s="1"/>
  <c r="N97" i="13"/>
  <c r="BF97" i="13" s="1"/>
  <c r="N96" i="13"/>
  <c r="BF96" i="13" s="1"/>
  <c r="N95" i="13"/>
  <c r="BF95" i="13" s="1"/>
  <c r="M27" i="13"/>
  <c r="N94" i="13"/>
  <c r="N108" i="9"/>
  <c r="BF108" i="9" s="1"/>
  <c r="N107" i="9"/>
  <c r="BF107" i="9" s="1"/>
  <c r="N106" i="9"/>
  <c r="BF106" i="9" s="1"/>
  <c r="N105" i="9"/>
  <c r="BF105" i="9" s="1"/>
  <c r="N104" i="9"/>
  <c r="BF104" i="9" s="1"/>
  <c r="N103" i="9"/>
  <c r="M28" i="9"/>
  <c r="BK133" i="2"/>
  <c r="N133" i="2" s="1"/>
  <c r="N89" i="2" s="1"/>
  <c r="W34" i="1"/>
  <c r="AY87" i="1"/>
  <c r="BF101" i="4" l="1"/>
  <c r="N100" i="4"/>
  <c r="BF94" i="13"/>
  <c r="N93" i="13"/>
  <c r="M29" i="11"/>
  <c r="L105" i="11"/>
  <c r="N110" i="6"/>
  <c r="BF110" i="6" s="1"/>
  <c r="N109" i="6"/>
  <c r="BF109" i="6" s="1"/>
  <c r="N108" i="6"/>
  <c r="BF108" i="6" s="1"/>
  <c r="N107" i="6"/>
  <c r="BF107" i="6" s="1"/>
  <c r="N106" i="6"/>
  <c r="BF106" i="6" s="1"/>
  <c r="N105" i="6"/>
  <c r="M28" i="6"/>
  <c r="N98" i="7"/>
  <c r="BF99" i="7"/>
  <c r="N104" i="8"/>
  <c r="BF105" i="8"/>
  <c r="N102" i="10"/>
  <c r="BF103" i="10"/>
  <c r="N113" i="2"/>
  <c r="BF113" i="2" s="1"/>
  <c r="N112" i="2"/>
  <c r="BF112" i="2" s="1"/>
  <c r="N111" i="2"/>
  <c r="BF111" i="2" s="1"/>
  <c r="N110" i="2"/>
  <c r="BF110" i="2" s="1"/>
  <c r="N109" i="2"/>
  <c r="BF109" i="2" s="1"/>
  <c r="N108" i="2"/>
  <c r="M28" i="2"/>
  <c r="N108" i="12"/>
  <c r="BF108" i="12" s="1"/>
  <c r="N107" i="12"/>
  <c r="BF107" i="12" s="1"/>
  <c r="N106" i="12"/>
  <c r="BF106" i="12" s="1"/>
  <c r="N105" i="12"/>
  <c r="BF105" i="12" s="1"/>
  <c r="N104" i="12"/>
  <c r="BF104" i="12" s="1"/>
  <c r="M28" i="12"/>
  <c r="N103" i="12"/>
  <c r="N102" i="9"/>
  <c r="BF103" i="9"/>
  <c r="H34" i="11"/>
  <c r="BA99" i="1" s="1"/>
  <c r="M34" i="11"/>
  <c r="AW99" i="1" s="1"/>
  <c r="AT99" i="1" s="1"/>
  <c r="N103" i="14"/>
  <c r="BF104" i="14"/>
  <c r="N98" i="5"/>
  <c r="BF99" i="5"/>
  <c r="N96" i="3"/>
  <c r="BF97" i="3"/>
  <c r="M34" i="4" l="1"/>
  <c r="AW91" i="1" s="1"/>
  <c r="AT91" i="1" s="1"/>
  <c r="H34" i="4"/>
  <c r="BA91" i="1" s="1"/>
  <c r="M29" i="9"/>
  <c r="L110" i="9"/>
  <c r="N107" i="2"/>
  <c r="BF108" i="2"/>
  <c r="M33" i="14"/>
  <c r="AW102" i="1" s="1"/>
  <c r="AT102" i="1" s="1"/>
  <c r="H33" i="14"/>
  <c r="BA102" i="1" s="1"/>
  <c r="M28" i="14"/>
  <c r="L111" i="14"/>
  <c r="M29" i="3"/>
  <c r="L104" i="3"/>
  <c r="M34" i="7"/>
  <c r="AW94" i="1" s="1"/>
  <c r="AT94" i="1" s="1"/>
  <c r="H34" i="7"/>
  <c r="BA94" i="1" s="1"/>
  <c r="M29" i="4"/>
  <c r="L108" i="4"/>
  <c r="M34" i="5"/>
  <c r="AW92" i="1" s="1"/>
  <c r="AT92" i="1" s="1"/>
  <c r="H34" i="5"/>
  <c r="BA92" i="1" s="1"/>
  <c r="M29" i="7"/>
  <c r="L106" i="7"/>
  <c r="M34" i="9"/>
  <c r="AW96" i="1" s="1"/>
  <c r="AT96" i="1" s="1"/>
  <c r="H34" i="9"/>
  <c r="BA96" i="1" s="1"/>
  <c r="M29" i="5"/>
  <c r="L106" i="5"/>
  <c r="H33" i="10"/>
  <c r="BA97" i="1" s="1"/>
  <c r="M33" i="10"/>
  <c r="AW97" i="1" s="1"/>
  <c r="AT97" i="1" s="1"/>
  <c r="AS99" i="1"/>
  <c r="M31" i="11"/>
  <c r="N102" i="12"/>
  <c r="BF103" i="12"/>
  <c r="M28" i="10"/>
  <c r="L110" i="10"/>
  <c r="N104" i="6"/>
  <c r="BF105" i="6"/>
  <c r="M28" i="13"/>
  <c r="L101" i="13"/>
  <c r="M34" i="8"/>
  <c r="AW95" i="1" s="1"/>
  <c r="AT95" i="1" s="1"/>
  <c r="H34" i="8"/>
  <c r="BA95" i="1" s="1"/>
  <c r="M33" i="13"/>
  <c r="AW101" i="1" s="1"/>
  <c r="AT101" i="1" s="1"/>
  <c r="H33" i="13"/>
  <c r="BA101" i="1" s="1"/>
  <c r="M34" i="3"/>
  <c r="AW90" i="1" s="1"/>
  <c r="AT90" i="1" s="1"/>
  <c r="H34" i="3"/>
  <c r="BA90" i="1" s="1"/>
  <c r="M29" i="8"/>
  <c r="L112" i="8"/>
  <c r="H34" i="2" l="1"/>
  <c r="BA89" i="1" s="1"/>
  <c r="BA88" i="1" s="1"/>
  <c r="M34" i="2"/>
  <c r="AW89" i="1" s="1"/>
  <c r="AT89" i="1" s="1"/>
  <c r="M29" i="6"/>
  <c r="L112" i="6"/>
  <c r="AS90" i="1"/>
  <c r="M31" i="3"/>
  <c r="M29" i="2"/>
  <c r="L115" i="2"/>
  <c r="AS101" i="1"/>
  <c r="M30" i="13"/>
  <c r="AS91" i="1"/>
  <c r="M31" i="4"/>
  <c r="AS97" i="1"/>
  <c r="M30" i="10"/>
  <c r="AS102" i="1"/>
  <c r="M30" i="14"/>
  <c r="AS96" i="1"/>
  <c r="M31" i="9"/>
  <c r="M29" i="12"/>
  <c r="L110" i="12"/>
  <c r="H34" i="6"/>
  <c r="BA93" i="1" s="1"/>
  <c r="M34" i="6"/>
  <c r="AW93" i="1" s="1"/>
  <c r="AT93" i="1" s="1"/>
  <c r="AG99" i="1"/>
  <c r="L39" i="11"/>
  <c r="AS92" i="1"/>
  <c r="M31" i="5"/>
  <c r="AS95" i="1"/>
  <c r="M31" i="8"/>
  <c r="M34" i="12"/>
  <c r="AW100" i="1" s="1"/>
  <c r="AT100" i="1" s="1"/>
  <c r="H34" i="12"/>
  <c r="BA100" i="1" s="1"/>
  <c r="BA98" i="1" s="1"/>
  <c r="AW98" i="1" s="1"/>
  <c r="AT98" i="1" s="1"/>
  <c r="AS94" i="1"/>
  <c r="M31" i="7"/>
  <c r="AW88" i="1" l="1"/>
  <c r="AT88" i="1" s="1"/>
  <c r="BA87" i="1"/>
  <c r="AN99" i="1"/>
  <c r="L39" i="9"/>
  <c r="AG96" i="1"/>
  <c r="AN96" i="1" s="1"/>
  <c r="AG91" i="1"/>
  <c r="AN91" i="1" s="1"/>
  <c r="L39" i="4"/>
  <c r="AG90" i="1"/>
  <c r="AN90" i="1" s="1"/>
  <c r="L39" i="3"/>
  <c r="AG95" i="1"/>
  <c r="AN95" i="1" s="1"/>
  <c r="L39" i="8"/>
  <c r="AG102" i="1"/>
  <c r="AN102" i="1" s="1"/>
  <c r="L38" i="14"/>
  <c r="AG101" i="1"/>
  <c r="AN101" i="1" s="1"/>
  <c r="L38" i="13"/>
  <c r="AG94" i="1"/>
  <c r="AN94" i="1" s="1"/>
  <c r="L39" i="7"/>
  <c r="AG92" i="1"/>
  <c r="AN92" i="1" s="1"/>
  <c r="L39" i="5"/>
  <c r="AG97" i="1"/>
  <c r="AN97" i="1" s="1"/>
  <c r="L38" i="10"/>
  <c r="AS93" i="1"/>
  <c r="M31" i="6"/>
  <c r="AS100" i="1"/>
  <c r="AS98" i="1" s="1"/>
  <c r="M31" i="12"/>
  <c r="AS89" i="1"/>
  <c r="M31" i="2"/>
  <c r="AG89" i="1" l="1"/>
  <c r="L39" i="2"/>
  <c r="AG93" i="1"/>
  <c r="AN93" i="1" s="1"/>
  <c r="L39" i="6"/>
  <c r="AS88" i="1"/>
  <c r="AS87" i="1" s="1"/>
  <c r="AG100" i="1"/>
  <c r="L39" i="12"/>
  <c r="W32" i="1"/>
  <c r="AW87" i="1"/>
  <c r="AK32" i="1" l="1"/>
  <c r="AT87" i="1"/>
  <c r="AN100" i="1"/>
  <c r="AG98" i="1"/>
  <c r="AN98" i="1" s="1"/>
  <c r="AG88" i="1"/>
  <c r="AN89" i="1"/>
  <c r="AG87" i="1" l="1"/>
  <c r="AN88" i="1"/>
  <c r="AK26" i="1" l="1"/>
  <c r="AG105" i="1"/>
  <c r="AG108" i="1"/>
  <c r="AN87" i="1"/>
  <c r="AG106" i="1"/>
  <c r="AG107" i="1"/>
  <c r="CD107" i="1" l="1"/>
  <c r="AV107" i="1"/>
  <c r="BY107" i="1" s="1"/>
  <c r="CD108" i="1"/>
  <c r="AV108" i="1"/>
  <c r="BY108" i="1" s="1"/>
  <c r="CD106" i="1"/>
  <c r="AV106" i="1"/>
  <c r="BY106" i="1" s="1"/>
  <c r="AN106" i="1"/>
  <c r="AN105" i="1"/>
  <c r="AV105" i="1"/>
  <c r="BY105" i="1" s="1"/>
  <c r="AG104" i="1"/>
  <c r="CD105" i="1"/>
  <c r="AN108" i="1" l="1"/>
  <c r="W31" i="1"/>
  <c r="AK27" i="1"/>
  <c r="AK29" i="1" s="1"/>
  <c r="AK37" i="1" s="1"/>
  <c r="AG110" i="1"/>
  <c r="AK31" i="1"/>
  <c r="AN107" i="1"/>
  <c r="AN104" i="1" s="1"/>
  <c r="AN110" i="1" s="1"/>
</calcChain>
</file>

<file path=xl/sharedStrings.xml><?xml version="1.0" encoding="utf-8"?>
<sst xmlns="http://schemas.openxmlformats.org/spreadsheetml/2006/main" count="17577" uniqueCount="2411">
  <si>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</si>
  <si>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</si>
  <si>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</si>
  <si>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</si>
  <si>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</si>
  <si>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</si>
  <si>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</si>
  <si>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</si>
  <si>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</si>
  <si>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0,01</t>
  </si>
  <si>
    <t>20</t>
  </si>
  <si>
    <t>SÚHRNNÝ LIST STAVBY</t>
  </si>
  <si>
    <t>v ---  nižšie sa nachádzajú doplnkové a pomocné údaje k zostavám  --- v</t>
  </si>
  <si>
    <t>Návod na vyplnenie</t>
  </si>
  <si>
    <t>0,001</t>
  </si>
  <si>
    <t>Kód:</t>
  </si>
  <si>
    <t>R_02318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</si>
  <si>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</si>
  <si>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</si>
  <si>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Komunitné centrum Vyšný Orlík</t>
  </si>
  <si>
    <t>JKSO:</t>
  </si>
  <si>
    <t>KS:</t>
  </si>
  <si>
    <t>Miesto:</t>
  </si>
  <si>
    <t>Vyšný Orlík</t>
  </si>
  <si>
    <t>Dátum:</t>
  </si>
  <si>
    <t>Objednávateľ:</t>
  </si>
  <si>
    <t>IČO:</t>
  </si>
  <si>
    <t xml:space="preserve"> </t>
  </si>
  <si>
    <t>IČO DPH:</t>
  </si>
  <si>
    <t>Zhotoviteľ:</t>
  </si>
  <si>
    <t>Projektant:</t>
  </si>
  <si>
    <t>AIP projekt s.r.o.</t>
  </si>
  <si>
    <t>True</t>
  </si>
  <si>
    <t>Spracovateľ:</t>
  </si>
  <si>
    <t>Ing. Matúš Holova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</si>
  <si>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</si>
  <si>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</si>
  <si>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</si>
  <si>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</si>
  <si>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</si>
  <si>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</si>
  <si>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</si>
  <si>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</si>
  <si>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</si>
  <si>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</si>
  <si>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</si>
  <si>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</si>
  <si>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</si>
  <si>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</si>
  <si>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</si>
  <si>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</si>
  <si>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</si>
  <si>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</si>
  <si>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</si>
  <si>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</si>
  <si>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</si>
  <si>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</si>
  <si>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</si>
  <si>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</si>
  <si>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</si>
  <si>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</si>
  <si>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</si>
  <si>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</si>
  <si>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</si>
  <si>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</si>
  <si>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</si>
  <si>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</si>
  <si>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</si>
  <si>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</si>
  <si>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</si>
  <si>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</si>
  <si>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</si>
  <si>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</si>
  <si>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</si>
  <si>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</si>
  <si>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</si>
  <si>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</si>
  <si>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</si>
  <si>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{57da1a92-8572-4e19-8d17-882d49f6a516}</t>
  </si>
  <si>
    <t>{00000000-0000-0000-0000-000000000000}</t>
  </si>
  <si>
    <t>01</t>
  </si>
  <si>
    <t>ASR</t>
  </si>
  <si>
    <t>1</t>
  </si>
  <si>
    <t>{cea8c7d8-002b-4c3d-87f1-c64d6b213623}</t>
  </si>
  <si>
    <t>/</t>
  </si>
  <si>
    <t>001</t>
  </si>
  <si>
    <t>Búracie práce</t>
  </si>
  <si>
    <t>2</t>
  </si>
  <si>
    <t>{641d9048-36fb-4792-9d60-f5c6316cacd2}</t>
  </si>
  <si>
    <t>002</t>
  </si>
  <si>
    <t>Výmena okien a dverí na fasáde</t>
  </si>
  <si>
    <t>{5014525b-721a-45db-af30-f824884fdfc4}</t>
  </si>
  <si>
    <t>003</t>
  </si>
  <si>
    <t>Zateplenie fasády a stropu nad suterénom</t>
  </si>
  <si>
    <t>{3809f14f-c8de-41db-8650-95fce706f5e0}</t>
  </si>
  <si>
    <t>004</t>
  </si>
  <si>
    <t>Zateplenie strechy a nová strešná krytina</t>
  </si>
  <si>
    <t>{0e1beccb-6aa3-4279-927a-9d507aa4d878}</t>
  </si>
  <si>
    <t>005</t>
  </si>
  <si>
    <t>Nová strešná konštrukcia nad prístavbou</t>
  </si>
  <si>
    <t>{0ade3f37-94a4-4d5a-98a1-88a8384cdb8a}</t>
  </si>
  <si>
    <t>006</t>
  </si>
  <si>
    <t>Dispozičné zmeny</t>
  </si>
  <si>
    <t>{c6f504aa-d609-4d66-8a58-858f2b82abb4}</t>
  </si>
  <si>
    <t>007</t>
  </si>
  <si>
    <t>Povrchové úpravy</t>
  </si>
  <si>
    <t>{7fae4e4c-1435-405f-8c93-c8f1a8462d1c}</t>
  </si>
  <si>
    <t>008</t>
  </si>
  <si>
    <t>Ostatné</t>
  </si>
  <si>
    <t>{7ea2d606-ade3-433c-9281-bf7388d78005}</t>
  </si>
  <si>
    <t>02</t>
  </si>
  <si>
    <t>Zdravotechnika</t>
  </si>
  <si>
    <t>{64aae29f-5903-4918-80ad-98b7cc09e73e}</t>
  </si>
  <si>
    <t>03</t>
  </si>
  <si>
    <t>Ustredné kúrenie</t>
  </si>
  <si>
    <t>{1054f0d4-987c-478d-af74-6008173d8cc7}</t>
  </si>
  <si>
    <t>03.1</t>
  </si>
  <si>
    <t>Odberné plynové zariadenie</t>
  </si>
  <si>
    <t>{d4f4f2a1-0e43-4433-8db1-80cbffd27cbe}</t>
  </si>
  <si>
    <t>03.2</t>
  </si>
  <si>
    <t>Vykurovanie</t>
  </si>
  <si>
    <t>{c9c16db9-1caf-40b9-9b94-2e8b5726d1c5}</t>
  </si>
  <si>
    <t>04</t>
  </si>
  <si>
    <t>Elektroinštalácia</t>
  </si>
  <si>
    <t>{17fcb0db-bef8-4564-8e55-742aca68b49c}</t>
  </si>
  <si>
    <t>05</t>
  </si>
  <si>
    <t>Dažďová kanalizácia</t>
  </si>
  <si>
    <t>{e1133a6f-ff17-431a-b9d4-8ff91a78f405}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</si>
  <si>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</si>
  <si>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</si>
  <si>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</si>
  <si>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</si>
  <si>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</si>
  <si>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</si>
  <si>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</si>
  <si>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</si>
  <si>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</si>
  <si>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</si>
  <si>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</si>
  <si>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</si>
  <si>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</si>
  <si>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</si>
  <si>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</si>
  <si>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</si>
  <si>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01 - ASR</t>
  </si>
  <si>
    <t>Časť:</t>
  </si>
  <si>
    <t>001 - Búracie práce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</si>
  <si>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</si>
  <si>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</si>
  <si>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</si>
  <si>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</si>
  <si>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</si>
  <si>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</si>
  <si>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</si>
  <si>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</si>
  <si>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</si>
  <si>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</si>
  <si>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</si>
  <si>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>PSV - Práce a dodávky PSV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</si>
  <si>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</si>
  <si>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</si>
  <si>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</si>
  <si>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</si>
  <si>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</si>
  <si>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776 - Podlahy povlakové</t>
  </si>
  <si>
    <t xml:space="preserve">    783 - Dokončovacie práce - nátery</t>
  </si>
  <si>
    <t>M - Práce a dodávky M</t>
  </si>
  <si>
    <t xml:space="preserve">    21-M - Elektromontáže</t>
  </si>
  <si>
    <t>VP -   Práce naviac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</si>
  <si>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</si>
  <si>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</si>
  <si>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</si>
  <si>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</si>
  <si>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</si>
  <si>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</si>
  <si>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</si>
  <si>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</si>
  <si>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</si>
  <si>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</si>
  <si>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</si>
  <si>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</si>
  <si>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</si>
  <si>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</si>
  <si>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</si>
  <si>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</si>
  <si>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</si>
  <si>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</si>
  <si>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</si>
  <si>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</si>
  <si>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</si>
  <si>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</si>
  <si>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</si>
  <si>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</si>
  <si>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</si>
  <si>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111201101.P</t>
  </si>
  <si>
    <t>Odstránenie krovín s koreňom, do 1000 m2</t>
  </si>
  <si>
    <t>m2</t>
  </si>
  <si>
    <t>4</t>
  </si>
  <si>
    <t>1368478206</t>
  </si>
  <si>
    <t>162301500</t>
  </si>
  <si>
    <t>Vodorovné premiestnenie vyklčovaných krovín do priemeru kmeňa 100 mm na vzdialenosť 3000 m</t>
  </si>
  <si>
    <t>-1718232735</t>
  </si>
  <si>
    <t>3</t>
  </si>
  <si>
    <t>162301509</t>
  </si>
  <si>
    <t>Príplatok za každých ďalších 1000 m premiest., vyklčovaných krovín po spevnenej ceste</t>
  </si>
  <si>
    <t>-968114046</t>
  </si>
  <si>
    <t>979089112.P</t>
  </si>
  <si>
    <t>Poplatok za skladovanie - drevo</t>
  </si>
  <si>
    <t>t</t>
  </si>
  <si>
    <t>-387662349</t>
  </si>
  <si>
    <t>5</t>
  </si>
  <si>
    <t>131201101</t>
  </si>
  <si>
    <t>Výkop nezapaženej jamy v hornine 3, do 100 m3</t>
  </si>
  <si>
    <t>m3</t>
  </si>
  <si>
    <t>-1983069795</t>
  </si>
  <si>
    <t>BP27</t>
  </si>
  <si>
    <t>VV</t>
  </si>
  <si>
    <t>0,5*0,5*1,2*3</t>
  </si>
  <si>
    <t>6</t>
  </si>
  <si>
    <t>131201109</t>
  </si>
  <si>
    <t>Hĺbenie nezapažených jám a zárezov. Príplatok za lepivosť horniny 3</t>
  </si>
  <si>
    <t>108106452</t>
  </si>
  <si>
    <t>7</t>
  </si>
  <si>
    <t>162501102</t>
  </si>
  <si>
    <t>Vodorovné premiestnenie výkopku po spevnenej ceste z horniny tr.1-4, do 100 m3 na vzdialenosť do 3000 m</t>
  </si>
  <si>
    <t>505206777</t>
  </si>
  <si>
    <t>8</t>
  </si>
  <si>
    <t>162501105</t>
  </si>
  <si>
    <t>Vodorovné premiestnenie výkopku po spevnenej ceste z horniny tr.1-4, do 100 m3, príplatok k cene za každých ďalšich a začatých 1000 m</t>
  </si>
  <si>
    <t>1482182253</t>
  </si>
  <si>
    <t>9</t>
  </si>
  <si>
    <t>171201202</t>
  </si>
  <si>
    <t>Uloženie sypaniny na skládky nad 100 do 1000 m3</t>
  </si>
  <si>
    <t>-2142839955</t>
  </si>
  <si>
    <t>10</t>
  </si>
  <si>
    <t>171209002</t>
  </si>
  <si>
    <t>Poplatok za skladovanie - zemina a kamenivo (17 05) ostatné</t>
  </si>
  <si>
    <t>-1360712071</t>
  </si>
  <si>
    <t>11</t>
  </si>
  <si>
    <t>622903111.P</t>
  </si>
  <si>
    <t>Očistenie muriva a stropu pred začatím opráv ručne</t>
  </si>
  <si>
    <t>1560198814</t>
  </si>
  <si>
    <t>BP22</t>
  </si>
  <si>
    <t>Steny</t>
  </si>
  <si>
    <t>(4,23*2+2,5*2+0,15*2)*2,6 "0.01</t>
  </si>
  <si>
    <t>(4,2*2+8,95*2+0,15*2)*2,6 "0.02</t>
  </si>
  <si>
    <t>Stropy</t>
  </si>
  <si>
    <t>10,35 "0.01</t>
  </si>
  <si>
    <t>37,37+4,23*0,3*2 "0.02</t>
  </si>
  <si>
    <t>Súčet</t>
  </si>
  <si>
    <t>12</t>
  </si>
  <si>
    <t>962032231</t>
  </si>
  <si>
    <t>Búranie muriva nadzákladového z tehál pálených, vápenopieskových,cementových na maltu,  -1,90500t</t>
  </si>
  <si>
    <t>-1375941743</t>
  </si>
  <si>
    <t>BP03</t>
  </si>
  <si>
    <t>1,0*1,8*0,5</t>
  </si>
  <si>
    <t>BP05</t>
  </si>
  <si>
    <t>1,0*2,02*0,2+(4,1*2,85-0,9*2,02)*0,2+(2,89*0,20+1,80*0,10+0,84*0,3+1,74*0,15+0,8*0,1)*2,85-(0,8*0,1+0,7*0,18+0,7*0,1)*2,02+0,4*2,02*0,20 "1.NP</t>
  </si>
  <si>
    <t>(1,15*2,85-1,0*2,02)*0,18+0,9*2,02*0,2+1,0*2,02*0,25 "1.NP</t>
  </si>
  <si>
    <t>(4,08*2,38-0,9*2,02)*0,2+0,8*2,02*0,2 "2.NP</t>
  </si>
  <si>
    <t>(0,2*0,25*0,13)*2+(0,2*0,25*1,5)+(0,25*0,25*1,3)+(0,15*0,25*1,25) "preklady_1.NP</t>
  </si>
  <si>
    <t>(0,2*0,25*1,3)*2 "preklady_2.NP</t>
  </si>
  <si>
    <t>BP14</t>
  </si>
  <si>
    <t>((0,47*0,47)/2+(0,92*0,47)/2)*0,2*4</t>
  </si>
  <si>
    <t>((0,66+0,17)*4,87-0,5*(1,36+1,20+1,18))*0,2</t>
  </si>
  <si>
    <t>BP21</t>
  </si>
  <si>
    <t>(5,63*2+5,01)*0,46*0,53</t>
  </si>
  <si>
    <t>13</t>
  </si>
  <si>
    <t>962032631</t>
  </si>
  <si>
    <t>Búranie komínov. muriva z tehál nad strechou na akúkoľvek maltu,  -1,63300t</t>
  </si>
  <si>
    <t>-1225790292</t>
  </si>
  <si>
    <t>BP18 - 50% demontáže poškodených častí</t>
  </si>
  <si>
    <t>(0,8*0,65*3,05-0,41*0,56*3,05)*0,5</t>
  </si>
  <si>
    <t>BP19</t>
  </si>
  <si>
    <t>(0,8*0,65*2,21-0,41*0,56*2,21)+(1,01*0,47*2,98-0,23*0,77*2,98)</t>
  </si>
  <si>
    <t>14</t>
  </si>
  <si>
    <t>965081812</t>
  </si>
  <si>
    <t>Búranie dlažieb, z kamen., cement., terazzových, čadičových alebo keramických, hr. nad 10 mm,  -0,06500t</t>
  </si>
  <si>
    <t>-12267465</t>
  </si>
  <si>
    <t>BP07</t>
  </si>
  <si>
    <t>2,5*1,2</t>
  </si>
  <si>
    <t>BP10</t>
  </si>
  <si>
    <t>10,35+37,78 "1.PP</t>
  </si>
  <si>
    <t>2,28+2,58+1,21+2,06+1,31 "1.NP</t>
  </si>
  <si>
    <t>5,22+1,31 "2.NP</t>
  </si>
  <si>
    <t>15</t>
  </si>
  <si>
    <t>968061112</t>
  </si>
  <si>
    <t>Vyvesenie dreveného okenného krídla do suti plochy do 1,5 m2, -0,01200t</t>
  </si>
  <si>
    <t>ks</t>
  </si>
  <si>
    <t>307531545</t>
  </si>
  <si>
    <t>BP01</t>
  </si>
  <si>
    <t>2 "1.PP</t>
  </si>
  <si>
    <t>10  "1.NP</t>
  </si>
  <si>
    <t>6 "2.NP</t>
  </si>
  <si>
    <t>16</t>
  </si>
  <si>
    <t>968061113</t>
  </si>
  <si>
    <t>Vyvesenie dreveného okenného krídla do suti plochy nad 1,5 m2, -0,01600t</t>
  </si>
  <si>
    <t>1255954244</t>
  </si>
  <si>
    <t>6 "1.NP</t>
  </si>
  <si>
    <t>1 "2.NP</t>
  </si>
  <si>
    <t>17</t>
  </si>
  <si>
    <t>968062244</t>
  </si>
  <si>
    <t>Vybúranie drevených rámov okien jednod. plochy do 1 m2,  -0,04100t</t>
  </si>
  <si>
    <t>804066178</t>
  </si>
  <si>
    <t xml:space="preserve">2*0,5*2 "1.PP </t>
  </si>
  <si>
    <t>0,6*0,9*3+0,5*0,6*4+0,85*0,5*2+0,9*0,5 "1.NP</t>
  </si>
  <si>
    <t>0,4*0,6*3 "2.NP</t>
  </si>
  <si>
    <t>0,5*(1,36+1,20+1,18)</t>
  </si>
  <si>
    <t>18</t>
  </si>
  <si>
    <t>968062245</t>
  </si>
  <si>
    <t>Vybúranie drevených rámov okien jednoduchých plochy do 2 m2,  -0,03100t</t>
  </si>
  <si>
    <t>790355053</t>
  </si>
  <si>
    <t>1,8*1,2*3+1,75*1,2+2,1*1,2*2 "1.NP</t>
  </si>
  <si>
    <t>1,2*1,2*3+1,75*1,2 "2.NP</t>
  </si>
  <si>
    <t>19</t>
  </si>
  <si>
    <t>968061125</t>
  </si>
  <si>
    <t>Vyvesenie dreveného dverného krídla do suti plochy do 2 m2, -0,02400t</t>
  </si>
  <si>
    <t>1853295127</t>
  </si>
  <si>
    <t>BP02</t>
  </si>
  <si>
    <t>BP04</t>
  </si>
  <si>
    <t>BP20</t>
  </si>
  <si>
    <t>968062455</t>
  </si>
  <si>
    <t>Vybúranie drevených dverových zárubní plochy do 2 m2,  -0,08800t</t>
  </si>
  <si>
    <t>1609524964</t>
  </si>
  <si>
    <t>0,9*2,02</t>
  </si>
  <si>
    <t>21</t>
  </si>
  <si>
    <t>968062456</t>
  </si>
  <si>
    <t>Vybúranie drevených dverových zárubní plochy nad 2 m2,  -0,06700t</t>
  </si>
  <si>
    <t>1245281989</t>
  </si>
  <si>
    <t>1,8*2,0+1,3*2</t>
  </si>
  <si>
    <t>22</t>
  </si>
  <si>
    <t>968061136</t>
  </si>
  <si>
    <t>Vyvesenie dreveného krídla vrát do suti plochy do 4 m2, -0,06500t</t>
  </si>
  <si>
    <t>1373284029</t>
  </si>
  <si>
    <t>23</t>
  </si>
  <si>
    <t>968062558</t>
  </si>
  <si>
    <t>Vybúranie drevených vrát plochy do 5 m2,  -0,06000t</t>
  </si>
  <si>
    <t>1090997020</t>
  </si>
  <si>
    <t>2,45*2</t>
  </si>
  <si>
    <t>24</t>
  </si>
  <si>
    <t>968072455</t>
  </si>
  <si>
    <t>Vybúranie kovových dverových zárubní plochy do 2 m2,  -0,07600t</t>
  </si>
  <si>
    <t>-1629844908</t>
  </si>
  <si>
    <t>0,9*2,02*6+0,7*2,02*4 "1.NP</t>
  </si>
  <si>
    <t>0,9*2,02*2+0,8*2,02+0,7*2,02*3 "2.NP</t>
  </si>
  <si>
    <t>25</t>
  </si>
  <si>
    <t>968061126</t>
  </si>
  <si>
    <t>Vyvesenie dreveného dverného krídla do suti plochy nad 2 m2, -0,02700t</t>
  </si>
  <si>
    <t>155054598</t>
  </si>
  <si>
    <t>26</t>
  </si>
  <si>
    <t>968072456</t>
  </si>
  <si>
    <t>Vybúranie kovových dverových zárubní plochy nad 2 m2,  -0,06300t</t>
  </si>
  <si>
    <t>448771157</t>
  </si>
  <si>
    <t>1,0*2,02 "1.PP</t>
  </si>
  <si>
    <t>1,0*2,02 "1.NP</t>
  </si>
  <si>
    <t>1,0*2,02*3 "2.NP</t>
  </si>
  <si>
    <t>27</t>
  </si>
  <si>
    <t>978011141</t>
  </si>
  <si>
    <t>Otlčenie omietok stropov vnútorných vápenných alebo vápennocementových v rozsahu do 30 %,  -0,01000t</t>
  </si>
  <si>
    <t>-1796516616</t>
  </si>
  <si>
    <t>BP06</t>
  </si>
  <si>
    <t>1.NP</t>
  </si>
  <si>
    <t xml:space="preserve">11,99+27,34+16,71+17,85+10,10+2,28+2,58+1,21+2,06+1,31+14,24+17,42 </t>
  </si>
  <si>
    <t>2.NP</t>
  </si>
  <si>
    <t xml:space="preserve">(0,69+2,21)*4,43+(5,94+2,21)*1,15+18,84+(2,46+0,69)*4,25+(2,02+0,69)*4,2+10,29+5,22+(0,15+0,63)*1,55+1,3*1,77+(0,15+2,21)*1,1 </t>
  </si>
  <si>
    <t>28</t>
  </si>
  <si>
    <t>978013141</t>
  </si>
  <si>
    <t>Otlčenie omietok stien vnútorných vápenných alebo vápennocementových v rozsahu do 30 %,  -0,01000t</t>
  </si>
  <si>
    <t>-787544294</t>
  </si>
  <si>
    <t>1.PP</t>
  </si>
  <si>
    <t>(4,78+5,88*2+0,17+0,32+4,9+0,9*2+0,5*4)*2,85-4,08*2,85 "1.02</t>
  </si>
  <si>
    <t>(3,95*2+4,25*2)*2,85-(4,08*2,85+1,0*2,02) "1.03</t>
  </si>
  <si>
    <t>(4,5*2+3,95*2)*2,85-(1,0*2,02) "1.04</t>
  </si>
  <si>
    <t>(3,5*2+2,8*2)*2,85-(1,0*2,02) "1.05</t>
  </si>
  <si>
    <t>(1,69+1,35)*2,85+0,8*2,02-(0,9*2,02) "1.06</t>
  </si>
  <si>
    <t>(1,78+1,45)*2,85+(0,8+0,7)*2,02 "1.07</t>
  </si>
  <si>
    <t>0,84*2,85+0,7*2,02 "1.08</t>
  </si>
  <si>
    <t>(1,8+1,15)*2,85+0,7*2,02-0,4*2,02 "1.09</t>
  </si>
  <si>
    <t>(0,8+1,64)*2,85+0,7*2,02 "1.10</t>
  </si>
  <si>
    <t>(5,65*2+2,55*2)*2,5 "1.11</t>
  </si>
  <si>
    <t>(5,65*2+3,1*2)*2,5 "1.12</t>
  </si>
  <si>
    <t>(5,94*2+1,25)*2,38+1,82*1,59*2+0,8*1,25 "2.02</t>
  </si>
  <si>
    <t>(4,5*2+4,23+0,15)*2,38+0,9*2,02 "2.03</t>
  </si>
  <si>
    <t>(2,46*2+0,15)*2,38+0,9*2,02+4,25*0,81+0,64*1,35*2 "2.04</t>
  </si>
  <si>
    <t>(2,02*2+4,2)*2,38+4,2*0,81+0,64*1,35*2 "2.05</t>
  </si>
  <si>
    <t>(3,55*2+2,9*2)*2,38-0,8*2,02 "2.06</t>
  </si>
  <si>
    <t>(1,8*2+2,9*2)*2,38-0,8*2,02 "2.07</t>
  </si>
  <si>
    <t>(1,55+0,15*2)*2,38+0,7*2,04+1,55*1,7 "2.08</t>
  </si>
  <si>
    <t>(1,1+0,15*2)*2,38+1,8*3,19*2+2,89*0,81 "2.09</t>
  </si>
  <si>
    <t>0.01, 1.01, 2.01</t>
  </si>
  <si>
    <t>(0,69*2+3,23)*8,23+(1,82*2)*7,45+3,23*6,66</t>
  </si>
  <si>
    <t xml:space="preserve">(2,66*2)*2,85  </t>
  </si>
  <si>
    <t>(2,69*2,32)/2+1,34*2,69 "schodisková stena</t>
  </si>
  <si>
    <t>ostenia a nadpražie</t>
  </si>
  <si>
    <t>((2,0+0,5*2)*2)*0,23 "1.PP</t>
  </si>
  <si>
    <t>((1,2*2+1,8)*3+(0,9*2+0,6)*4+(0,6*2+0,5)*3+(1,2*2+1,75)+(1,2*2+2,1)*2+(0,5*2+0,9)*3)*0,23 "1.NP</t>
  </si>
  <si>
    <t>(2,0*2+2,45)*0,2+(2,0*2+1,8)*0,4 "1.NP</t>
  </si>
  <si>
    <t>((1,2*3)*3+(0,6*2+0,4)*3+(1,2*2+1,75))*0,23 "2.NP</t>
  </si>
  <si>
    <t>Medzisúčet</t>
  </si>
  <si>
    <t>odpočet okien</t>
  </si>
  <si>
    <t>-(6,84+20,04)</t>
  </si>
  <si>
    <t>odpočet obvodových dverí</t>
  </si>
  <si>
    <t>-(6,2+4,9)</t>
  </si>
  <si>
    <t>odpočet vnútorných dverí</t>
  </si>
  <si>
    <t>-(26,058+10,10)*2</t>
  </si>
  <si>
    <t>odpočet keram. obkladu a soklíkov</t>
  </si>
  <si>
    <t>-78,949</t>
  </si>
  <si>
    <t>odpočet vyburania prekladov</t>
  </si>
  <si>
    <t>-((0,25*0,13)*2+(0,25*1,5)+(0,25*1,3)+(0,25*1,25)) "preklady_1.NP</t>
  </si>
  <si>
    <t>-((0,25*1,3)*2) "preklady_2.NP</t>
  </si>
  <si>
    <t>29</t>
  </si>
  <si>
    <t>978059531</t>
  </si>
  <si>
    <t>Odsekanie a odobratie stien z obkladačiek vnútorných nad 2 m2,  -0,06800t</t>
  </si>
  <si>
    <t>2096037169</t>
  </si>
  <si>
    <t>2,8+2,5+2,38-(0,98+0,7) "1.01_soklík</t>
  </si>
  <si>
    <t>2,0*1,5 "1.03_keram. obklad</t>
  </si>
  <si>
    <t>3,95*1,5 "1.04_keram. obklad</t>
  </si>
  <si>
    <t>(2,8+0,15+1,0)*1,5 "1.05_keram. obklad</t>
  </si>
  <si>
    <t>(1,69*2+1,35*2-0,8-0,7)*1,5 "1.06_keram. obklad</t>
  </si>
  <si>
    <t>(1,78*2+1,45*2-0,8-0,7)*1,5 "1.07_keram. obklad</t>
  </si>
  <si>
    <t>(0,84*2+1,45*2-0,7)*1,5 "1.08_keram. obklad</t>
  </si>
  <si>
    <t>(1,8*+1,15*2-0,7)*1,5 "1.09_keram. obklad</t>
  </si>
  <si>
    <t>(0,8*2+1,64*2-0,7)*1,5 "1.10_keram. obklad</t>
  </si>
  <si>
    <t>(1,8*2+2,9*2)*2,1-0,7*2,02*2+(0,4*2+0,6*2)*0,23*3 "2.07_keram. obklad</t>
  </si>
  <si>
    <t>(1,55+0,15*2)*2,1-0,7*2,02-0,4*0,6+0,7*2,16*2+1,55*1,93 "2.08_keram. obklad</t>
  </si>
  <si>
    <t>30</t>
  </si>
  <si>
    <t>978059631</t>
  </si>
  <si>
    <t>Odsekanie a odobratie obkladov stien z obkladačiek vonkajších vrátane podkladovej omietky nad 2 m2,  -0,08900t</t>
  </si>
  <si>
    <t>-1875535483</t>
  </si>
  <si>
    <t>BP17</t>
  </si>
  <si>
    <t>46,41</t>
  </si>
  <si>
    <t>(2,0*2+0,5*2)*2+(0,6*4)*9 "parapet, ostenie, nadpražie</t>
  </si>
  <si>
    <t>31</t>
  </si>
  <si>
    <t>979011111</t>
  </si>
  <si>
    <t>Zvislá doprava sutiny a vybúraných hmôt za prvé podlažie nad alebo pod základným podlažím</t>
  </si>
  <si>
    <t>-1704891787</t>
  </si>
  <si>
    <t>32</t>
  </si>
  <si>
    <t>979011121</t>
  </si>
  <si>
    <t>Zvislá doprava sutiny a vybúraných hmôt za každé ďalšie podlažie</t>
  </si>
  <si>
    <t>1058567815</t>
  </si>
  <si>
    <t>33</t>
  </si>
  <si>
    <t>979081111</t>
  </si>
  <si>
    <t>Odvoz sutiny a vybúraných hmôt na skládku do 1 km</t>
  </si>
  <si>
    <t>-963512293</t>
  </si>
  <si>
    <t>34</t>
  </si>
  <si>
    <t>979081121</t>
  </si>
  <si>
    <t>Odvoz sutiny a vybúraných hmôt na skládku za každý ďalší 1 km</t>
  </si>
  <si>
    <t>1577063874</t>
  </si>
  <si>
    <t>35</t>
  </si>
  <si>
    <t>979082111</t>
  </si>
  <si>
    <t>Vnútrostavenisková doprava sutiny a vybúraných hmôt do 10 m</t>
  </si>
  <si>
    <t>1537211244</t>
  </si>
  <si>
    <t>36</t>
  </si>
  <si>
    <t>979082121</t>
  </si>
  <si>
    <t>Vnútrostavenisková doprava sutiny a vybúraných hmôt za každých ďalších 5 m</t>
  </si>
  <si>
    <t>1067226156</t>
  </si>
  <si>
    <t>37</t>
  </si>
  <si>
    <t>979087113</t>
  </si>
  <si>
    <t>Nakladanie na dopravný prostriedok pre vodorovnú dopravu vybúraných hmôt</t>
  </si>
  <si>
    <t>-1601555526</t>
  </si>
  <si>
    <t>38</t>
  </si>
  <si>
    <t>979089012</t>
  </si>
  <si>
    <t>Poplatok za skladovanie - betón, tehly, dlaždice (17 01 ), ostatné</t>
  </si>
  <si>
    <t>1271691445</t>
  </si>
  <si>
    <t>39</t>
  </si>
  <si>
    <t>762331811</t>
  </si>
  <si>
    <t>Demontáž viazaných konštrukcií krovov so sklonom do 60°, prierez. plochy do 120 cm2,  -0.00800t</t>
  </si>
  <si>
    <t>m</t>
  </si>
  <si>
    <t>1572681701</t>
  </si>
  <si>
    <t>40</t>
  </si>
  <si>
    <t>762331814</t>
  </si>
  <si>
    <t>Demontáž viazaných konštrukcií krovov so sklonom do 60°, prierez. plochy 288 - 450 cm2,  -0.03200t</t>
  </si>
  <si>
    <t>-1149413883</t>
  </si>
  <si>
    <t>41</t>
  </si>
  <si>
    <t>762341811</t>
  </si>
  <si>
    <t>Demontáž debnenia striech rovných, oblúkových do 60°, z dosiek hrubých, hobľovaných,  -0.01600t</t>
  </si>
  <si>
    <t>-1732511</t>
  </si>
  <si>
    <t>42</t>
  </si>
  <si>
    <t>762342812</t>
  </si>
  <si>
    <t>Demontáž latovania striech so sklonom do 60 st., pri osovej vzdialenosti lát 0,22-0,50 m,  -0.00500t</t>
  </si>
  <si>
    <t>-420889344</t>
  </si>
  <si>
    <t>BP11</t>
  </si>
  <si>
    <t>198,79</t>
  </si>
  <si>
    <t>1,16*5,07</t>
  </si>
  <si>
    <t>43</t>
  </si>
  <si>
    <t>762841812</t>
  </si>
  <si>
    <t>Demont.podbíjania obkladov stropov a striech sklonu do 60st., z dosiek hr. do 35 mm s omietkou,  -0.04000t</t>
  </si>
  <si>
    <t>-1860307319</t>
  </si>
  <si>
    <t>1,47*4,87</t>
  </si>
  <si>
    <t>38,69</t>
  </si>
  <si>
    <t>44</t>
  </si>
  <si>
    <t>763716121.P</t>
  </si>
  <si>
    <t>Demontáž zvislej konštrukcie -  steny a priečky hr. 55-114 mm</t>
  </si>
  <si>
    <t>-43722857</t>
  </si>
  <si>
    <t>1,80</t>
  </si>
  <si>
    <t>45</t>
  </si>
  <si>
    <t>764312822</t>
  </si>
  <si>
    <t>Demontáž krytiny hladkej strešnej z tabúľ 2000 x 670 mm, do 30st.,  -0,00751t</t>
  </si>
  <si>
    <t>1941289672</t>
  </si>
  <si>
    <t>198,79 "BP11</t>
  </si>
  <si>
    <t>1,16*5,07 "BP14</t>
  </si>
  <si>
    <t>46,43 "BP21</t>
  </si>
  <si>
    <t>46</t>
  </si>
  <si>
    <t>764311891</t>
  </si>
  <si>
    <t>Demontáž krytiny hladkej strešnej, príplatok za sklon nad 30° do 45°</t>
  </si>
  <si>
    <t>59107659</t>
  </si>
  <si>
    <t>47</t>
  </si>
  <si>
    <t>764331830.P</t>
  </si>
  <si>
    <t>Demontáž oplechovania čiel strechy, rš 250 a 330 mm</t>
  </si>
  <si>
    <t>1321860842</t>
  </si>
  <si>
    <t>9,7*4</t>
  </si>
  <si>
    <t>48</t>
  </si>
  <si>
    <t>764339810</t>
  </si>
  <si>
    <t>Demontáž lemovania komínov na vlnitej alebo hladkej krytine v ploche, so sklonom do 30°  -0,00720t</t>
  </si>
  <si>
    <t>883968729</t>
  </si>
  <si>
    <t>BP12</t>
  </si>
  <si>
    <t>(0,66*2+1,01*2)*0,2</t>
  </si>
  <si>
    <t>(0,85*2+0,65*2)*0,2</t>
  </si>
  <si>
    <t>(1,13*2+0,65*2)*0,2</t>
  </si>
  <si>
    <t>49</t>
  </si>
  <si>
    <t>764339891</t>
  </si>
  <si>
    <t>Demontáž lemovania komínov, príplatok za sklon nad 30° do 45°</t>
  </si>
  <si>
    <t>1318458633</t>
  </si>
  <si>
    <t>50</t>
  </si>
  <si>
    <t>764348813</t>
  </si>
  <si>
    <t>Demontáž ostatných prvkov kusových, snehový lapač,držiak lana bleskozvodu, sklon do 30st.,  -0,00410t</t>
  </si>
  <si>
    <t>-1423723771</t>
  </si>
  <si>
    <t>BP15</t>
  </si>
  <si>
    <t>51</t>
  </si>
  <si>
    <t>764341891</t>
  </si>
  <si>
    <t>Demontáž ostatných prvkov kusových, príplatok za sklon nad 30° do 45°</t>
  </si>
  <si>
    <t>444926048</t>
  </si>
  <si>
    <t>52</t>
  </si>
  <si>
    <t>764348813.P</t>
  </si>
  <si>
    <t>Demontáž ostatných prvkov kusových v rámci fasády</t>
  </si>
  <si>
    <t>-221852387</t>
  </si>
  <si>
    <t>53</t>
  </si>
  <si>
    <t>764351836</t>
  </si>
  <si>
    <t>Demontáž háka so sklonom žľabu do 30°  -0,00009t</t>
  </si>
  <si>
    <t>1525822750</t>
  </si>
  <si>
    <t>54</t>
  </si>
  <si>
    <t>764410850</t>
  </si>
  <si>
    <t>Demontáž oplechovania parapetov rš od 100 do 330 mm,  -0,00135t</t>
  </si>
  <si>
    <t>-1072566612</t>
  </si>
  <si>
    <t>1,8*3+0,6*3+0,5*4+1,75+2,1*2+0,9+0,85*2 "1.NP</t>
  </si>
  <si>
    <t>1,2*3+1,75+0,4*3 "2.NP</t>
  </si>
  <si>
    <t>BP29</t>
  </si>
  <si>
    <t>0,6*9</t>
  </si>
  <si>
    <t>55</t>
  </si>
  <si>
    <t>764352810</t>
  </si>
  <si>
    <t>Demontáž žľabov pododkvapových polkruhových so sklonom do 30st. rš 330 mm,  -0,00330t</t>
  </si>
  <si>
    <t>1770943776</t>
  </si>
  <si>
    <t>10,75*2+5,5*2+6,73</t>
  </si>
  <si>
    <t>56</t>
  </si>
  <si>
    <t>764453844</t>
  </si>
  <si>
    <t>Demontáž odpadového kolena horného dvojitého 120 a 150 mm,  -0,00290t</t>
  </si>
  <si>
    <t>1181024225</t>
  </si>
  <si>
    <t>57</t>
  </si>
  <si>
    <t>764454803</t>
  </si>
  <si>
    <t>Demontáž odpadových rúr kruhových, s priemerom 150 mm,  -0,00356t</t>
  </si>
  <si>
    <t>1686617276</t>
  </si>
  <si>
    <t>4,72*2+3,15</t>
  </si>
  <si>
    <t>58</t>
  </si>
  <si>
    <t>764456852</t>
  </si>
  <si>
    <t>Demontáž odpadového kolena výtokového kruhového, s priemerom 75 a 100 mm,  -0,00069t</t>
  </si>
  <si>
    <t>-1458905538</t>
  </si>
  <si>
    <t>59</t>
  </si>
  <si>
    <t>766411821</t>
  </si>
  <si>
    <t xml:space="preserve">Demontáž obloženia stien panelmi, palub. doskami,  -0,01098t   </t>
  </si>
  <si>
    <t>1844060139</t>
  </si>
  <si>
    <t>((0,47*0,47)/2+(0,92*0,47)/2)*2+(0,66+0,17)*4,87-0,5*(1,36+1,20+1,18)</t>
  </si>
  <si>
    <t>BP24</t>
  </si>
  <si>
    <t>17,04</t>
  </si>
  <si>
    <t>60</t>
  </si>
  <si>
    <t>766421821</t>
  </si>
  <si>
    <t>Demontáž obloženia podhľadu stien, palub.doskami,  -0,01000t</t>
  </si>
  <si>
    <t>-1282888233</t>
  </si>
  <si>
    <t>61</t>
  </si>
  <si>
    <t>766662811</t>
  </si>
  <si>
    <t>Demontáž dverného krídla, dokovanie prahu dverí jednokrídlových,  -0,00100t</t>
  </si>
  <si>
    <t>-707236784</t>
  </si>
  <si>
    <t>62</t>
  </si>
  <si>
    <t>766694980</t>
  </si>
  <si>
    <t>Demontáž parapetnej dosky drevenej šírky do 300 mm, dĺžky do 1600 mm, -0,003t</t>
  </si>
  <si>
    <t>-505769322</t>
  </si>
  <si>
    <t>63</t>
  </si>
  <si>
    <t>766694981</t>
  </si>
  <si>
    <t>Demontáž parapetnej dosky drevenej šírky do 300 mm, dĺžky nad 1600 mm, -0,006t</t>
  </si>
  <si>
    <t>-2031526195</t>
  </si>
  <si>
    <t>64</t>
  </si>
  <si>
    <t>767662110.P</t>
  </si>
  <si>
    <t>Demontáž mreží pevných skrutkovaním</t>
  </si>
  <si>
    <t>696125077</t>
  </si>
  <si>
    <t>BP16</t>
  </si>
  <si>
    <t>2,12</t>
  </si>
  <si>
    <t>65</t>
  </si>
  <si>
    <t>767662210.P</t>
  </si>
  <si>
    <t>Demontáž mreží pevných otváravých</t>
  </si>
  <si>
    <t>1405189702</t>
  </si>
  <si>
    <t>demontáž otvaravých meží v miestnosti 1.02</t>
  </si>
  <si>
    <t>66</t>
  </si>
  <si>
    <t>767996801</t>
  </si>
  <si>
    <t>Demontáž ostatných doplnkov stavieb s hmotnosťou jednotlivých dielov konštrukcií do 50 kg,  -0,00100t</t>
  </si>
  <si>
    <t>kg</t>
  </si>
  <si>
    <t>262128722</t>
  </si>
  <si>
    <t>32,6*2</t>
  </si>
  <si>
    <t>67</t>
  </si>
  <si>
    <t>776200811</t>
  </si>
  <si>
    <t>Odstránenie povlakových podláh zo schodiskových stupňov lepených -0,0010t</t>
  </si>
  <si>
    <t>1012276875</t>
  </si>
  <si>
    <t>BP09</t>
  </si>
  <si>
    <t>1,9*1,15+0,16*1,15*7 "schodisko 1.PP-1.NP</t>
  </si>
  <si>
    <t>2,15*1,25*2+0,18*1,25*18 "schodisko 1.NP-2.NP</t>
  </si>
  <si>
    <t>68</t>
  </si>
  <si>
    <t>776200830</t>
  </si>
  <si>
    <t>Odstránenie lepených hrán zo schodiskových stupňov -0,00030t</t>
  </si>
  <si>
    <t>-1792479984</t>
  </si>
  <si>
    <t>1,15*7 "schodisko 1.PP-1.NP</t>
  </si>
  <si>
    <t>1,25*18 "schodisko 1.NP-2.NP</t>
  </si>
  <si>
    <t>69</t>
  </si>
  <si>
    <t>776401800</t>
  </si>
  <si>
    <t>Demontáž soklíkov alebo líšt</t>
  </si>
  <si>
    <t>1005562110</t>
  </si>
  <si>
    <t>25,75+16,36+16,94+12,60+16,36 "1.NP</t>
  </si>
  <si>
    <t>17,80+17,50+14,66+13,70+12,90+9,65 "2.NP</t>
  </si>
  <si>
    <t>70</t>
  </si>
  <si>
    <t>776511810</t>
  </si>
  <si>
    <t>Odstránenie povlakových podláh z nášľapnej plochy lepených bez podložky,  -0,00100t</t>
  </si>
  <si>
    <t>-610220232</t>
  </si>
  <si>
    <t>27,34+16,71+17,85+10,10+14,24 "1.NP</t>
  </si>
  <si>
    <t>2,5*1,35+2,5*0,95+9,16+18,84+13,06+11,80+10,29+3,83 "2.NP</t>
  </si>
  <si>
    <t>71</t>
  </si>
  <si>
    <t>783201812</t>
  </si>
  <si>
    <t>Odstránenie starých náterov z kovových stavebných doplnkových konštrukcií oceľovou kefou</t>
  </si>
  <si>
    <t>-1598292787</t>
  </si>
  <si>
    <t>72</t>
  </si>
  <si>
    <t>783601811</t>
  </si>
  <si>
    <t>Odstránenie starých náterov zo stolár. výrobkov oškrabaním s obrúsením, okien, portálov a výkladov</t>
  </si>
  <si>
    <t>-536388601</t>
  </si>
  <si>
    <t>jestvujúce suterenné okná</t>
  </si>
  <si>
    <t>(0,6*4*0,15*2)*9</t>
  </si>
  <si>
    <t>73</t>
  </si>
  <si>
    <t>210962012.P</t>
  </si>
  <si>
    <t>Demontáž svietidla - žiarovkové nástenné 1 zdroj so sklom</t>
  </si>
  <si>
    <t>-1127798922</t>
  </si>
  <si>
    <t>VP - Práce naviac</t>
  </si>
  <si>
    <t>PN</t>
  </si>
  <si>
    <t>002 - Výmena okien a dverí na fasáde</t>
  </si>
  <si>
    <t>764410351.P</t>
  </si>
  <si>
    <t>Montáž oplechovania parapetov z hliníkového Al plechu, vrátane rohov r.š. 270 mm</t>
  </si>
  <si>
    <t>149809122</t>
  </si>
  <si>
    <t>pol. 300 - pol. 304, pol. 306, 307</t>
  </si>
  <si>
    <t>4,0+4,2+7,2+2,0+1,8+3,6+1,2</t>
  </si>
  <si>
    <t>764410361.P</t>
  </si>
  <si>
    <t>Montáž oplechovania parapetov z hliníkového Al plechu, vrátane rohov r.š. 420 mm</t>
  </si>
  <si>
    <t>-97478909</t>
  </si>
  <si>
    <t>M</t>
  </si>
  <si>
    <t>194210003700</t>
  </si>
  <si>
    <t>Plech hladký hliníkový, hr. 1,00 mm</t>
  </si>
  <si>
    <t>423928385</t>
  </si>
  <si>
    <t>pol. 300 - pol. 307</t>
  </si>
  <si>
    <t>(4,0+4,2+3,6+2,0+1,8+3,6+1,2)*0,27+5,4*0,42</t>
  </si>
  <si>
    <t>998764102</t>
  </si>
  <si>
    <t>Presun hmôt pre konštrukcie klampiarske v objektoch výšky nad 6 do 12 m</t>
  </si>
  <si>
    <t>165064974</t>
  </si>
  <si>
    <t>766621400</t>
  </si>
  <si>
    <t>Montáž okien plastových s hydroizolačnými ISO páskami (exteriérová a interiérová)</t>
  </si>
  <si>
    <t>-445517128</t>
  </si>
  <si>
    <t>pol. 100</t>
  </si>
  <si>
    <t>(2,0*2+0,5*2)*2</t>
  </si>
  <si>
    <t>pol. 101</t>
  </si>
  <si>
    <t>(2,1*2+1,2*2)*2</t>
  </si>
  <si>
    <t>pol. 102</t>
  </si>
  <si>
    <t>(1,8*2+1,2*2)*4</t>
  </si>
  <si>
    <t>pol. 103</t>
  </si>
  <si>
    <t>(0,5*2+0,6*2)*3</t>
  </si>
  <si>
    <t>pol. 104</t>
  </si>
  <si>
    <t>(0,6*2+0,9*2)*3</t>
  </si>
  <si>
    <t>pol. 105</t>
  </si>
  <si>
    <t>0,5*2+0,9*2</t>
  </si>
  <si>
    <t>pol. 106</t>
  </si>
  <si>
    <t>(0,4*2+0,6*2)*3</t>
  </si>
  <si>
    <t>pol. 107</t>
  </si>
  <si>
    <t>(1,2*4)*3</t>
  </si>
  <si>
    <t>283290005900</t>
  </si>
  <si>
    <t>Tesniaca fólia CX exteriér, š. 90 mm, dĺ. 30 m, pre tesnenie pripájacej škáry okenného rámu a muriva, polymér, ALLMEDIA</t>
  </si>
  <si>
    <t>561168939</t>
  </si>
  <si>
    <t>283290006300</t>
  </si>
  <si>
    <t>Tesniaca fólia CX interiér, š. 90 mm, dĺ. 30 m, pre tesnenie pripájacej škáry okenného rámu a muriva, polymér, ALLMEDIA</t>
  </si>
  <si>
    <t>-1585033067</t>
  </si>
  <si>
    <t>611410006000.P</t>
  </si>
  <si>
    <t>Plastové okno trojkrídlové 2xOS+O, vxš 500x2000 mm, izolačné trojsklo</t>
  </si>
  <si>
    <t>1984303422</t>
  </si>
  <si>
    <t>611410008800.P</t>
  </si>
  <si>
    <t>Plastové okno trojkrídlové 2xOS+O, vxš 1200x2100 mm, izolačné trojsklo</t>
  </si>
  <si>
    <t>-2069606030</t>
  </si>
  <si>
    <t>4410008700.P</t>
  </si>
  <si>
    <t>Plastové okno trojkrídlové 2xOS+O, vxš 1200x1800 mm, izolačné trojsklo</t>
  </si>
  <si>
    <t>-294353061</t>
  </si>
  <si>
    <t>611410005300.P</t>
  </si>
  <si>
    <t>Plastové okno jednokrídlové OS, vxš 600x500 mm, izolačné trojsklo</t>
  </si>
  <si>
    <t>-1222687619</t>
  </si>
  <si>
    <t>611410005300.P1</t>
  </si>
  <si>
    <t>Plastové okno jednokrídlové OS, vxš 400x600 mm, izolačné trojsklo</t>
  </si>
  <si>
    <t>-937597317</t>
  </si>
  <si>
    <t>611410009200.P</t>
  </si>
  <si>
    <t>Plastové okno dvojkrídlové OS+O, vxš 1200x1200 mm, izolačné trojsklo</t>
  </si>
  <si>
    <t>465166396</t>
  </si>
  <si>
    <t>611410005500.P</t>
  </si>
  <si>
    <t>Plastové okno jednokrídlové OS, vxš 900x600 mm, izolačné trojsklo</t>
  </si>
  <si>
    <t>1281174242</t>
  </si>
  <si>
    <t>611410005400.P</t>
  </si>
  <si>
    <t>Plastové okno jednokrídlové OS, vxš 900x500 mm, izolačné trojsklo</t>
  </si>
  <si>
    <t>-300753020</t>
  </si>
  <si>
    <t>766672060</t>
  </si>
  <si>
    <t>Montáž okna strešného</t>
  </si>
  <si>
    <t>933314551</t>
  </si>
  <si>
    <t>611310004600.P</t>
  </si>
  <si>
    <t>Strešné okno drevené kyvné VELUX GZL, šxv 600x1100 mm s madlom</t>
  </si>
  <si>
    <t>1084481200</t>
  </si>
  <si>
    <t>766672065</t>
  </si>
  <si>
    <t>Montáž parotesnej fólie, manžety pre strešné okná</t>
  </si>
  <si>
    <t>-992649385</t>
  </si>
  <si>
    <t>611380008300.P</t>
  </si>
  <si>
    <t>Manžeta z parotesnej fólie VELUX, šxv 600x1100 mm</t>
  </si>
  <si>
    <t>526026797</t>
  </si>
  <si>
    <t>766672070</t>
  </si>
  <si>
    <t>Montáž lemovania so zatepľovacou sadou pre strešné okná</t>
  </si>
  <si>
    <t>884308796</t>
  </si>
  <si>
    <t>611380003000.P</t>
  </si>
  <si>
    <t>Lemovanie hliníkové VELUX, šxv 600x1100 mm bez zatepľovacej sady, pre profilovanú strešnú krytinu do 120 mm</t>
  </si>
  <si>
    <t>-488419644</t>
  </si>
  <si>
    <t>611380006400.P</t>
  </si>
  <si>
    <t>Zatepľovacia sada VELUX, šxv 600x1100 mm</t>
  </si>
  <si>
    <t>-1749022481</t>
  </si>
  <si>
    <t>766694141</t>
  </si>
  <si>
    <t>Montáž parapetnej dosky plastovej šírky do 300 mm, dĺžky do 1000 mm</t>
  </si>
  <si>
    <t>1101708870</t>
  </si>
  <si>
    <t>pol. 103, 104, 105, 106</t>
  </si>
  <si>
    <t>3+3+1+3</t>
  </si>
  <si>
    <t>766694142</t>
  </si>
  <si>
    <t>Montáž parapetnej dosky plastovej šírky do 300 mm, dĺžky 1000-1600 mm</t>
  </si>
  <si>
    <t>-933474532</t>
  </si>
  <si>
    <t>766694143</t>
  </si>
  <si>
    <t>Montáž parapetnej dosky plastovej šírky do 300 mm, dĺžky 1600-2600 mm</t>
  </si>
  <si>
    <t>-1494930381</t>
  </si>
  <si>
    <t>pol. 100, 101, 102</t>
  </si>
  <si>
    <t>2+2+4</t>
  </si>
  <si>
    <t>611560000600</t>
  </si>
  <si>
    <t>Parapetná doska plastová, šírka 400 mm, komôrková vnútorná, zlatý dub, mramor, mahagon, svetlý buk, orech, WINK TRADE</t>
  </si>
  <si>
    <t>-1810689118</t>
  </si>
  <si>
    <t>pol. 100, 101, 102, 103, 104, 105, 106,107</t>
  </si>
  <si>
    <t>2,0*2+2,1*2+1,8*4+0,5*3+0,6*3+0,5+0,4*3+1,2*3</t>
  </si>
  <si>
    <t>767646520</t>
  </si>
  <si>
    <t>Montáž dverí kovových - hliníkových, vchodových, 1 m obvodu dverí</t>
  </si>
  <si>
    <t>-1219099880</t>
  </si>
  <si>
    <t>pol. 109</t>
  </si>
  <si>
    <t>1,8*2+2,0*2</t>
  </si>
  <si>
    <t>pol. 110</t>
  </si>
  <si>
    <t>1,3*2+2,1*2</t>
  </si>
  <si>
    <t>pol. 111</t>
  </si>
  <si>
    <t>1,8*2,2*2</t>
  </si>
  <si>
    <t>553410033000.P</t>
  </si>
  <si>
    <t>Dvere dvojkrídlové hliníkové vstupné, otvaravé, rozmer 1,3 x 2,1 m</t>
  </si>
  <si>
    <t>-1799317812</t>
  </si>
  <si>
    <t>553410033400.P</t>
  </si>
  <si>
    <t>Dvere dvojkrídlové hliníkové vstupné, otvaravé, rozmer 1,8 x 2,0 m</t>
  </si>
  <si>
    <t>2101799769</t>
  </si>
  <si>
    <t>553410033500.P</t>
  </si>
  <si>
    <t>Dvere dvojkrídlové hliníkové vstupné, otvaravé, rozmer 1,8 x 2,2 m</t>
  </si>
  <si>
    <t>1067754849</t>
  </si>
  <si>
    <t>767651210.P</t>
  </si>
  <si>
    <t>Montáž brán otočných, osadených do oceľovej zárubne z dielov, s plochou do 6 m2</t>
  </si>
  <si>
    <t>1194785324</t>
  </si>
  <si>
    <t>553410042800.P</t>
  </si>
  <si>
    <t>Hliniková dvojkrídlová brána vxš 1950x2450 mm</t>
  </si>
  <si>
    <t>921208645</t>
  </si>
  <si>
    <t>003 - Zateplenie fasády a stropu nad suterénom</t>
  </si>
  <si>
    <t xml:space="preserve">    2 - Zakladanie</t>
  </si>
  <si>
    <t xml:space="preserve">    99 - Presun hmôt HSV</t>
  </si>
  <si>
    <t xml:space="preserve">    713 - Izolácie tepelné</t>
  </si>
  <si>
    <t xml:space="preserve">    784 - Maľby</t>
  </si>
  <si>
    <t>216904111.P</t>
  </si>
  <si>
    <t xml:space="preserve">Očistenie plôch tlakovou vodou </t>
  </si>
  <si>
    <t>-1971046267</t>
  </si>
  <si>
    <t>S5</t>
  </si>
  <si>
    <t>289,685</t>
  </si>
  <si>
    <t>S6</t>
  </si>
  <si>
    <t>50,767</t>
  </si>
  <si>
    <t>Zateplenie ostenia a nadpražia jestvujúcich suterenných okien</t>
  </si>
  <si>
    <t>3,726</t>
  </si>
  <si>
    <t>611459171.P</t>
  </si>
  <si>
    <t xml:space="preserve">Vyspravenie povrchu neomietaných betónových alebo železobetón. konštrukcií maltou cementovou </t>
  </si>
  <si>
    <t>1057356581</t>
  </si>
  <si>
    <t>S9</t>
  </si>
  <si>
    <t>10,35-(2,53+2,19)+2,35*0,3*2 "0.01</t>
  </si>
  <si>
    <t>37,38 "0.02</t>
  </si>
  <si>
    <t>9,38 "0.03</t>
  </si>
  <si>
    <t>14,39 "0.04</t>
  </si>
  <si>
    <t>4,31 "0.05</t>
  </si>
  <si>
    <t>6,18 "0.06</t>
  </si>
  <si>
    <t>7,24 "0.07</t>
  </si>
  <si>
    <t>3,36 "0.08</t>
  </si>
  <si>
    <t>(4,23*11+2,90*9+1,15*9+4,06)*0,3*2 "ŽB trámy stropu</t>
  </si>
  <si>
    <t>611461115</t>
  </si>
  <si>
    <t>Príprava vnútorného podkladu stropov BAUMIT, penetračný náter Baumit BetonKontakt</t>
  </si>
  <si>
    <t>1927336693</t>
  </si>
  <si>
    <t>622466115</t>
  </si>
  <si>
    <t>Príprava vonkajšieho podkladu stien BAUMIT, penetračný náter Baumit BetonKontakt</t>
  </si>
  <si>
    <t>-1963993714</t>
  </si>
  <si>
    <t>S5, S6, S16</t>
  </si>
  <si>
    <t>344,178+3,726</t>
  </si>
  <si>
    <t>625251360</t>
  </si>
  <si>
    <t>Kontaktný zatepľovací systém hr. 160 mm BAUMIT STAR - minerálne riešenie, zatĺkacie kotvy</t>
  </si>
  <si>
    <t>1713748791</t>
  </si>
  <si>
    <t>622464232</t>
  </si>
  <si>
    <t>Vonkajšia omietka stien tenkovrstvová BAUMIT, silikónová, Baumit SilikonTop, škrabaná, hr. 2 mm</t>
  </si>
  <si>
    <t>1149864187</t>
  </si>
  <si>
    <t>625251458.P</t>
  </si>
  <si>
    <t>Kontaktný zatepľovací systém (sokel)  hr. 160 mm BAUMIT STAR (EPS-PERIMETER), zatĺkacie kotvy</t>
  </si>
  <si>
    <t>-1464658641</t>
  </si>
  <si>
    <t>10,27*0,9*2</t>
  </si>
  <si>
    <t>5,95*0,9*2</t>
  </si>
  <si>
    <t>13,07*0,9*2</t>
  </si>
  <si>
    <t>ostenie+nadpražie</t>
  </si>
  <si>
    <t>((0,5*2+2,0)*2+(0,9*2)*3+(0,6*3)*9)*0,3</t>
  </si>
  <si>
    <t>odpočet okien a dverí</t>
  </si>
  <si>
    <t>-(2,0*0,5*2+1,8*0,9+1,30*0,9+2,45*0,9)</t>
  </si>
  <si>
    <t>odpočet okien pôvodných</t>
  </si>
  <si>
    <t>-(0,6*0,6*9)</t>
  </si>
  <si>
    <t>625251422</t>
  </si>
  <si>
    <t>Kontaktný zatepľovací systém ostenia hr. 30 mm BAUMIT STAR - riešenie pre sokel (XPS)</t>
  </si>
  <si>
    <t>-1894601363</t>
  </si>
  <si>
    <t>S16</t>
  </si>
  <si>
    <t>(0,6*3*9)*0,23</t>
  </si>
  <si>
    <t>622464310</t>
  </si>
  <si>
    <t>Vonkajšia omietka stien mozaiková BAUMIT, ručné miešanie a nanášanie, Baumit Mozaiková omietka (Baumit MosaikTop)</t>
  </si>
  <si>
    <t>-1387835074</t>
  </si>
  <si>
    <t>941941052</t>
  </si>
  <si>
    <t>Montáž lešenia ľahkého pracovného radového s podlahami šírky nad 1,20 m do 1,50 m, výšky nad 10 do 24 m</t>
  </si>
  <si>
    <t>-1724856763</t>
  </si>
  <si>
    <t>52,722+291,918</t>
  </si>
  <si>
    <t>941941392</t>
  </si>
  <si>
    <t>Príplatok za prvý a každý ďalší i začatý mesiac použitia lešenia ľahkého pracovného radového s podlahami šírky nad 1,20 do 1,50 m, výšky nad 10 do 24 m</t>
  </si>
  <si>
    <t>-731343183</t>
  </si>
  <si>
    <t>941941852</t>
  </si>
  <si>
    <t>Demontáž lešenia ľahkého pracovného radového s podlahami šírky nad 1,20 do 1,50 m, výšky nad 10 do 24 m</t>
  </si>
  <si>
    <t>1891829050</t>
  </si>
  <si>
    <t>953945102</t>
  </si>
  <si>
    <t>BAUMIT Soklový profil SL 16 (hliníkový)</t>
  </si>
  <si>
    <t>1694976083</t>
  </si>
  <si>
    <t>(13,07+5,93)*2</t>
  </si>
  <si>
    <t>2,94+0,49+6,53</t>
  </si>
  <si>
    <t>9,95*0,9</t>
  </si>
  <si>
    <t>odpočet dverí</t>
  </si>
  <si>
    <t>-(1,8+1,30+2,45)</t>
  </si>
  <si>
    <t>953945111</t>
  </si>
  <si>
    <t>BAUMIT Rohová lišta hliníková</t>
  </si>
  <si>
    <t>1709706838</t>
  </si>
  <si>
    <t>4,34*4+3,45*2</t>
  </si>
  <si>
    <t>(20,5*2)*2</t>
  </si>
  <si>
    <t>(1,2*2)*2</t>
  </si>
  <si>
    <t>(1,2*2)*4</t>
  </si>
  <si>
    <t>(0,6*2)*3</t>
  </si>
  <si>
    <t>(0,9*2)*3</t>
  </si>
  <si>
    <t>0,9*2</t>
  </si>
  <si>
    <t>(1,2*2)*3</t>
  </si>
  <si>
    <t>2,0*2</t>
  </si>
  <si>
    <t>2,1*2</t>
  </si>
  <si>
    <t>2,2*2</t>
  </si>
  <si>
    <t>1,95*2</t>
  </si>
  <si>
    <t>(0,6*2)*9</t>
  </si>
  <si>
    <t>953995115</t>
  </si>
  <si>
    <t>BAUMIT Nadokenná lišta s odkvapovým nosom (PVC)</t>
  </si>
  <si>
    <t>794882900</t>
  </si>
  <si>
    <t>2,1*2+1,8*4+0,5*3+0,6*3+0,5+0,4*3+1,2*3+1,8+1,3+1,8+2,45+2,0*2+0,6*9</t>
  </si>
  <si>
    <t>953995117</t>
  </si>
  <si>
    <t>BAUMIT Dilatačný profil V</t>
  </si>
  <si>
    <t>-1903227282</t>
  </si>
  <si>
    <t>3,45*2</t>
  </si>
  <si>
    <t>0,32*2</t>
  </si>
  <si>
    <t>953995182</t>
  </si>
  <si>
    <t>BAUMIT Okenný a dverový dilatačný profil Plus (plastový)</t>
  </si>
  <si>
    <t>-1020019583</t>
  </si>
  <si>
    <t>(2,0+0,5*2)*2</t>
  </si>
  <si>
    <t>(2,1+1,2*2)*2</t>
  </si>
  <si>
    <t>(1,8+1,2*2)*4</t>
  </si>
  <si>
    <t>(0,5+0,6*2)*3</t>
  </si>
  <si>
    <t>(0,6+0,9*2)*3</t>
  </si>
  <si>
    <t>0,5+0,9*2</t>
  </si>
  <si>
    <t>(0,4+0,6*2)*3</t>
  </si>
  <si>
    <t>(1,2*3)*3</t>
  </si>
  <si>
    <t>1,8+2,0*2</t>
  </si>
  <si>
    <t>1,3+2,1*2</t>
  </si>
  <si>
    <t>1,8+2,2*2</t>
  </si>
  <si>
    <t>2,45+1,95*2</t>
  </si>
  <si>
    <t>(0,6*3)*9</t>
  </si>
  <si>
    <t>998011002</t>
  </si>
  <si>
    <t>Presun hmôt pre budovy (801, 803, 812), zvislá konštr. z tehál, tvárnic, z kovu výšky do 12 m</t>
  </si>
  <si>
    <t>743612096</t>
  </si>
  <si>
    <t>713111135</t>
  </si>
  <si>
    <t>Montáž tepelnej izolácie stropov rebrových minerálnou vlnou, spodkom prilepením</t>
  </si>
  <si>
    <t>2055452826</t>
  </si>
  <si>
    <t>631460000300.CLT-C1</t>
  </si>
  <si>
    <t>Lamela CLT-C1 80x200x1000 mm, izolácia z minerálnej vlny pre stropy</t>
  </si>
  <si>
    <t>1350825501</t>
  </si>
  <si>
    <t>784100010</t>
  </si>
  <si>
    <t>Maľby akrylátové dvojnásobné strojne nanášané, základné na jemnozrnný podklad výšky do 3,80 m</t>
  </si>
  <si>
    <t>-198661085</t>
  </si>
  <si>
    <t>784100030</t>
  </si>
  <si>
    <t>Maľby akrylátové dvojnásobné strojne nanášané, tónované na jemnozrnný podklad výšky do 3,80 m</t>
  </si>
  <si>
    <t>682929490</t>
  </si>
  <si>
    <t>004 - Zateplenie strechy a nová strešná krytina</t>
  </si>
  <si>
    <t>713161510</t>
  </si>
  <si>
    <t>Montáž tepelnej izolácie striech šikmých kladená voľne medzi a pod krokvy hr. nad 10 cm</t>
  </si>
  <si>
    <t>1340221687</t>
  </si>
  <si>
    <t>S3</t>
  </si>
  <si>
    <t>(8,02*8,95)*2</t>
  </si>
  <si>
    <t>631440001900</t>
  </si>
  <si>
    <t>Doska ISOVER ORSIK 100x600x1200 mm z kamennej vlny, vhodná na akustickú izoláciu šikmých striech, stropov, priečok</t>
  </si>
  <si>
    <t>1857859800</t>
  </si>
  <si>
    <t>631440002200</t>
  </si>
  <si>
    <t>Doska ISOVER ORSIK 160x600x1200 mm z kamennej vlny, vhodná na akustickú izoláciu šikmých striech, stropov, priečok</t>
  </si>
  <si>
    <t>-463683683</t>
  </si>
  <si>
    <t>713161530</t>
  </si>
  <si>
    <t>Montáž tepelnej izolácie striech šikmých prichytená pribitím a vyviazaním na latovanie medzi a pod krokvy hr. nad 10 cm</t>
  </si>
  <si>
    <t>542633359</t>
  </si>
  <si>
    <t>S2</t>
  </si>
  <si>
    <t>(1,46+1,26+4,24)*10,75-0,6*1,1*4</t>
  </si>
  <si>
    <t>283750006600</t>
  </si>
  <si>
    <t>Doska DELTA-MAXX POLAR MV - nadkrokvová tepelná PIR izolácia s fóliou, hr. 120 mm, dĺ. 2400 mm, š. 1240 mm, pero + drážka 2 cm, DORKEN</t>
  </si>
  <si>
    <t>-1247091360</t>
  </si>
  <si>
    <t>762332110</t>
  </si>
  <si>
    <t>Montáž viazaných konštrukcií krovov striech z reziva priemernej plochy do 120 cm2</t>
  </si>
  <si>
    <t>-1580301961</t>
  </si>
  <si>
    <t>605120006900</t>
  </si>
  <si>
    <t>Hranoly zo smrekovca neopracované hranené akosť I dĺ. 1000-1750 mm, hr. 100 mm, š. 120, 140 mm</t>
  </si>
  <si>
    <t>-2012707693</t>
  </si>
  <si>
    <t>doplnenie krokiev na mieste odstraneného vikieru</t>
  </si>
  <si>
    <t>0,2</t>
  </si>
  <si>
    <t>762341001</t>
  </si>
  <si>
    <t>Montáž debnenia jednoduchých striech, na kontralaty drevotrieskovými OSB doskami na zráz</t>
  </si>
  <si>
    <t>1913994993</t>
  </si>
  <si>
    <t>S1, S2</t>
  </si>
  <si>
    <t>10,75*9,67*2-0,6*1,1*4-1,13*0,65</t>
  </si>
  <si>
    <t>607260000400</t>
  </si>
  <si>
    <t>Doska OSB 3 Superfinish ECO nebrúsené hrxlxš 22x2500x1250 mm, JAFHOLZ</t>
  </si>
  <si>
    <t>143922915</t>
  </si>
  <si>
    <t>762341253</t>
  </si>
  <si>
    <t>Montáž kontralát pre sklon nad 35°</t>
  </si>
  <si>
    <t>-1537058798</t>
  </si>
  <si>
    <t>9,7*24</t>
  </si>
  <si>
    <t>605120002800</t>
  </si>
  <si>
    <t>Hranoly z mäkkého reziva neopracované nehranené akosť II, prierez 25-100 cm2</t>
  </si>
  <si>
    <t>-1095394278</t>
  </si>
  <si>
    <t>762421332</t>
  </si>
  <si>
    <t>Obloženie stropov alebo strešných podhľadov z dosiek CETRIS skrutkovaných na zraz hr. dosky 12 mm</t>
  </si>
  <si>
    <t>1560381717</t>
  </si>
  <si>
    <t>S7</t>
  </si>
  <si>
    <t>(0,25+0,26)*10,75*2</t>
  </si>
  <si>
    <t>(4,47+0,08+(0,16*0,24*2)*6+8,32*0,24)*2</t>
  </si>
  <si>
    <t>762421500.P</t>
  </si>
  <si>
    <t>Montáž obloženia strešných pohľadov, podkladový rošt</t>
  </si>
  <si>
    <t>948615581</t>
  </si>
  <si>
    <t>605120002800.P1</t>
  </si>
  <si>
    <t>-1946314280</t>
  </si>
  <si>
    <t>762395000</t>
  </si>
  <si>
    <t>Spojovacie prostriedky pre viazané konštrukcie krovov, debnenie a laťovanie, nadstrešné konštr., spádové kliny - svorky, dosky, klince, pásová oceľ, vruty</t>
  </si>
  <si>
    <t>-1933160313</t>
  </si>
  <si>
    <t>763138203.SDKP002</t>
  </si>
  <si>
    <t>Podhľad SDK Rigips,1x SDK RFI, RIGIPS 4.10.13_ montovaný priamo</t>
  </si>
  <si>
    <t>1542403729</t>
  </si>
  <si>
    <t>(0,69+2,21)*8,95</t>
  </si>
  <si>
    <t>763138213.SDKP001</t>
  </si>
  <si>
    <t>Podhľad SDK Rigips,1x SDK RFI, RIGIPS 4.10.13</t>
  </si>
  <si>
    <t>1508602673</t>
  </si>
  <si>
    <t>8,62*8,95</t>
  </si>
  <si>
    <t>764900002</t>
  </si>
  <si>
    <t>Paropriepustná fólia pod strešnú krytinu MASLEN, kontaktná - 135g/m2</t>
  </si>
  <si>
    <t>-1656874618</t>
  </si>
  <si>
    <t>764314008</t>
  </si>
  <si>
    <t>Oddeľovacia štruktúrovaná rohož s integrovanou poistnou hydroizoláciou pre plechové krytiny titánzinkové</t>
  </si>
  <si>
    <t>-546695207</t>
  </si>
  <si>
    <t>764314022</t>
  </si>
  <si>
    <t>Krytiny z lesklého titánzinkového TiZn plechu, z tabúľ 2000 x 1000 mm, sklon nad 30° do 45°</t>
  </si>
  <si>
    <t>-1175353490</t>
  </si>
  <si>
    <t>764334003</t>
  </si>
  <si>
    <t>Hrebeň z lesklého titánzinkového TiZn plechu, sedlovej strechy s odvetraním, r.š. 660 mm</t>
  </si>
  <si>
    <t>-1514041830</t>
  </si>
  <si>
    <t>764324053</t>
  </si>
  <si>
    <t>Oplechovanie z lesklého titánzinkového TiZn plechu, komínov v ploche do plochy 1 m2 na strechách so syst. dvojitej drážky</t>
  </si>
  <si>
    <t>1881511837</t>
  </si>
  <si>
    <t>1,13*2+0,65*2</t>
  </si>
  <si>
    <t>764334002</t>
  </si>
  <si>
    <t>Záveterná lišta z lesklého titánzinkového TiZn plechu, L = max 3,0 m, r.š. 200 mm</t>
  </si>
  <si>
    <t>1578869377</t>
  </si>
  <si>
    <t>9,67*4</t>
  </si>
  <si>
    <t>764348202</t>
  </si>
  <si>
    <t>Snehové zachytávače z pozinkovaného PZ plechu, dvojradové</t>
  </si>
  <si>
    <t>-1327477324</t>
  </si>
  <si>
    <t>10,75*2</t>
  </si>
  <si>
    <t>764359501</t>
  </si>
  <si>
    <t>Montáž žľabu z pozinkovaného farbeného PZf plechu, pododkvapové polkruhové r.š. 200 - 400 mm</t>
  </si>
  <si>
    <t>421337655</t>
  </si>
  <si>
    <t>553440044100</t>
  </si>
  <si>
    <t>Žľab Z 33 pododkvapový pozink farebný, r.š. 330 mm dĺ. 4000, 6000 mm, KJG</t>
  </si>
  <si>
    <t>1660509917</t>
  </si>
  <si>
    <t>764359511</t>
  </si>
  <si>
    <t>Montáž príslušenstva k žľabom z pozinkovaného farbeného PZf plechu, čelo k pododkvapovým polkruhovým r.š. 200 - 400 mm</t>
  </si>
  <si>
    <t>-2049818938</t>
  </si>
  <si>
    <t>553440044900</t>
  </si>
  <si>
    <t>Čelo lisované pozink farebný CL 33, rozmer 330 mm, KJG</t>
  </si>
  <si>
    <t>1906351168</t>
  </si>
  <si>
    <t>764359541</t>
  </si>
  <si>
    <t>Montáž príslušenstva k žľabom z pozinkovaného farbeného PZf plechu, hák k pododkvapovým polkruhovým r.š. 200 - 400 mm</t>
  </si>
  <si>
    <t>-235557696</t>
  </si>
  <si>
    <t>553440037200</t>
  </si>
  <si>
    <t>Hák s prelisom pozink HP 33/510 30/5, r.š. 330 mm, štandard, KJG</t>
  </si>
  <si>
    <t>-1027669913</t>
  </si>
  <si>
    <t>764359581</t>
  </si>
  <si>
    <t>Montáž kotlíka kónického z pozinkovaného farbeného PZf plechu, pre rúry s priemerom do 150 mm</t>
  </si>
  <si>
    <t>-1226772894</t>
  </si>
  <si>
    <t>553440050000</t>
  </si>
  <si>
    <t>Kotlík lisovaný pozink farebný KL 33/120, rozmer 330/120 mm zváraný, KJG</t>
  </si>
  <si>
    <t>1897797012</t>
  </si>
  <si>
    <t>764454431</t>
  </si>
  <si>
    <t>Montáž zvodových rúr z pozinkovaného farbeného PZf plechu, kruhové s priemerom 60 - 150 mm</t>
  </si>
  <si>
    <t>-2031602670</t>
  </si>
  <si>
    <t>553440046100</t>
  </si>
  <si>
    <t>Rúra zvodová ZR 120 pozink farebný, menovitá svetlosť 120 mm dĺ. 1000, 3000, 4000 mm, KJG</t>
  </si>
  <si>
    <t>628995700</t>
  </si>
  <si>
    <t>764454434</t>
  </si>
  <si>
    <t>Montáž kruhových kolien z pozinkovaného farbeného PZf plechu, pre zvodové rúry s priemerom 60 - 150 mm</t>
  </si>
  <si>
    <t>199624605</t>
  </si>
  <si>
    <t>553440048500</t>
  </si>
  <si>
    <t>Koleno lisované pozink farebný K 100, 72°, priemer 100 mm, KJG</t>
  </si>
  <si>
    <t>-625129516</t>
  </si>
  <si>
    <t>764454442</t>
  </si>
  <si>
    <t>Montáž objímky skrutkovacej z pozinkovaného farbeného PZf plechu, pre kruhové zvodové rúry s priemerom 60 - 150 mm</t>
  </si>
  <si>
    <t>53268877</t>
  </si>
  <si>
    <t>553440051000</t>
  </si>
  <si>
    <t>Objímka lisovaná pozink farebný ODSH 120 - šrobovací hrot, priemer 120 mm, KJG</t>
  </si>
  <si>
    <t>-2045354462</t>
  </si>
  <si>
    <t>-2128002203</t>
  </si>
  <si>
    <t>784430010</t>
  </si>
  <si>
    <t>Maľby akrylátové základné dvojnásobné, ručne nanášané na jemnozrnný podklad výšky do 3,80 m</t>
  </si>
  <si>
    <t>1696844128</t>
  </si>
  <si>
    <t>25,955</t>
  </si>
  <si>
    <t>77,149</t>
  </si>
  <si>
    <t>784430030</t>
  </si>
  <si>
    <t>Maľby akrylátové tónované dvojnásobné, ručne nanášané na jemnozrnný podklad výšky do 3,80 m</t>
  </si>
  <si>
    <t>275574226</t>
  </si>
  <si>
    <t>005 - Nová strešná konštrukcia nad prístavbou</t>
  </si>
  <si>
    <t xml:space="preserve">    4 - Vodorovné konštrukcie</t>
  </si>
  <si>
    <t xml:space="preserve">    8 - Rúrové vedenie</t>
  </si>
  <si>
    <t xml:space="preserve">    712 - Izolácie striech, povlakové krytiny</t>
  </si>
  <si>
    <t>345321414</t>
  </si>
  <si>
    <t>Betón múrikov parapetných, atikových, schodiskových, zábradelných, železový (bez výstuže) tr. C 20/25</t>
  </si>
  <si>
    <t>-415315103</t>
  </si>
  <si>
    <t>ŽB atika</t>
  </si>
  <si>
    <t>(5,93*2+6,23)*0,15*0,75</t>
  </si>
  <si>
    <t>345351101</t>
  </si>
  <si>
    <t>Debnenie múrikov parapet., atik., zábradl., plnostenných- zhotovenie</t>
  </si>
  <si>
    <t>260154530</t>
  </si>
  <si>
    <t>(5,78*4+0,15*2+6,38*2+0,15*2)*0,75</t>
  </si>
  <si>
    <t>345351102</t>
  </si>
  <si>
    <t>Debnenie múrikov parapet., atik., zábradl., plnostenných- odstránenie</t>
  </si>
  <si>
    <t>-227562907</t>
  </si>
  <si>
    <t>345361821</t>
  </si>
  <si>
    <t>Výstuž múrikov parapet., atik., schodisk., zábradl., z betonárskej ocele 10505</t>
  </si>
  <si>
    <t>763943781</t>
  </si>
  <si>
    <t>417321414</t>
  </si>
  <si>
    <t>Betón stužujúcich pásov a vencov železový tr. C 20/25</t>
  </si>
  <si>
    <t>-1951077423</t>
  </si>
  <si>
    <t>ŽB veniec</t>
  </si>
  <si>
    <t>(5,93*2+5,93)*0,3*0,25</t>
  </si>
  <si>
    <t>417351115</t>
  </si>
  <si>
    <t>Debnenie bočníc stužujúcich pásov a vencov vrátane vzpier zhotovenie</t>
  </si>
  <si>
    <t>-1733493344</t>
  </si>
  <si>
    <t>(5,63*4+0,3*2+5,93*2+0,3*2)*0,25</t>
  </si>
  <si>
    <t>417351116</t>
  </si>
  <si>
    <t>Debnenie bočníc stužujúcich pásov a vencov vrátane vzpier odstránenie</t>
  </si>
  <si>
    <t>-1339129970</t>
  </si>
  <si>
    <t>417361821</t>
  </si>
  <si>
    <t>Výstuž stužujúcich pásov a vencov z betonárskej ocele 10505</t>
  </si>
  <si>
    <t>138046336</t>
  </si>
  <si>
    <t>625251492</t>
  </si>
  <si>
    <t>Kontaktný zatepľovací systém vonkajších podhľadov hr. 50 mm BAUMIT STAR - minerálne riešenie, zatĺkacie kotvy</t>
  </si>
  <si>
    <t>288615003</t>
  </si>
  <si>
    <t>zateplenie atiky - z vnútra</t>
  </si>
  <si>
    <t>(5,78*2+6,38)*0,46</t>
  </si>
  <si>
    <t>871264000.P</t>
  </si>
  <si>
    <t>Montáž  PP potrubia hladkého plnostenného DN 110</t>
  </si>
  <si>
    <t>-1503766284</t>
  </si>
  <si>
    <t>286140000100</t>
  </si>
  <si>
    <t xml:space="preserve">Rúra PP, DN 110 dĺ. 0,5 m </t>
  </si>
  <si>
    <t>-242516502</t>
  </si>
  <si>
    <t>-1392283086</t>
  </si>
  <si>
    <t>712290010</t>
  </si>
  <si>
    <t>Zhotovenie parozábrany pre strechy ploché do 10°</t>
  </si>
  <si>
    <t>-2131758195</t>
  </si>
  <si>
    <t>S4</t>
  </si>
  <si>
    <t>5,63*5,93</t>
  </si>
  <si>
    <t>283230007300</t>
  </si>
  <si>
    <t>Parozábrana FATRAFOL Fatrapar E, hr. 0,15 mm, š. 2 m, materiál na báze PO - modifikovaný PE, FATRA IZOLFA</t>
  </si>
  <si>
    <t>1820677318</t>
  </si>
  <si>
    <t>712370070</t>
  </si>
  <si>
    <t>Zhotovenie povlakovej krytiny striech plochých do 10° PVC-P fóliou upevnenou prikotvením so zvarením spoju</t>
  </si>
  <si>
    <t>1138145108</t>
  </si>
  <si>
    <t>5,57*6,13+(5,73*2+6,28)*0,44</t>
  </si>
  <si>
    <t>6,28*0,2</t>
  </si>
  <si>
    <t>(5,93*2+6,53)*0,2</t>
  </si>
  <si>
    <t>283220002000</t>
  </si>
  <si>
    <t>Hydroizolačná fólia PVC-P FATRAFOL 810, hr. 1,5 mm, š. 1,3 m, izolácia plochých striech, farba sivá, FATRA IZOLFA</t>
  </si>
  <si>
    <t>513018152</t>
  </si>
  <si>
    <t>311970002200</t>
  </si>
  <si>
    <t>Turbošrób universal FATRAFOL d 7,5x150 mm, FATRA IZOLFA</t>
  </si>
  <si>
    <t>225437216</t>
  </si>
  <si>
    <t>712973220</t>
  </si>
  <si>
    <t>Detaily k PVC-P fóliam osadenie hotovej strešnej vpuste</t>
  </si>
  <si>
    <t>-140956710</t>
  </si>
  <si>
    <t>283770003900</t>
  </si>
  <si>
    <t>Rohová vpusť FATRAFOL PVC - 100x100 mm, FATRA IZOLFA</t>
  </si>
  <si>
    <t>-1320088552</t>
  </si>
  <si>
    <t>311970002000</t>
  </si>
  <si>
    <t>Vrut FATRAFOL FATRA 70 do asfaltu, plastový, FATRA IZOLFA</t>
  </si>
  <si>
    <t>-272551473</t>
  </si>
  <si>
    <t>712973420</t>
  </si>
  <si>
    <t>Detaily k termoplastom všeobecne, kútový uholník z hrubopoplastovaného plechu RŠ 125 mm, ohyb 90-135°</t>
  </si>
  <si>
    <t>1013141771</t>
  </si>
  <si>
    <t>5,73*2+6,28*2+0,44*2</t>
  </si>
  <si>
    <t>-2130396600</t>
  </si>
  <si>
    <t>712973710</t>
  </si>
  <si>
    <t>Detaily k termoplastom všeobecne, ukončujúci profil na stene tvaru "C" pre zateplovanie z hrubopoplast. plechu RŠ 140 mm</t>
  </si>
  <si>
    <t>-418860734</t>
  </si>
  <si>
    <t>5,93*2+6,53</t>
  </si>
  <si>
    <t>311690001000</t>
  </si>
  <si>
    <t>Rozperný nit FATRAFOL d 6x30 mm do betónu, hliníkový, FATRA IZOLFA</t>
  </si>
  <si>
    <t>-924090380</t>
  </si>
  <si>
    <t>712973762</t>
  </si>
  <si>
    <t>Detaily k termoplastom všeobecne, ukončujúci profil na stene tvaru "Z" pri ukončení z HPP rš 140 mm</t>
  </si>
  <si>
    <t>1446829449</t>
  </si>
  <si>
    <t>-1406056475</t>
  </si>
  <si>
    <t>712990040</t>
  </si>
  <si>
    <t>Položenie geotextílie vodorovne alebo zvislo na strechy ploché do 10°</t>
  </si>
  <si>
    <t>1928438159</t>
  </si>
  <si>
    <t>693110001100</t>
  </si>
  <si>
    <t>Geotextília polypropylénová Tatratex GTX N PP 200, šírka 0,7-3,5 m, dĺžka 20-60-120 m, hrúbka 1,68 mm, netkaná, MIVA</t>
  </si>
  <si>
    <t>757043694</t>
  </si>
  <si>
    <t>998712102</t>
  </si>
  <si>
    <t>Presun hmôt pre izoláciu povlakovej krytiny v objektoch výšky nad 6 do 12 m</t>
  </si>
  <si>
    <t>117355182</t>
  </si>
  <si>
    <t>713111121</t>
  </si>
  <si>
    <t>Montáž tepelnej izolácie stropov rovných minerálnou vlnou, spodkom s úpravou viazacím drôtom</t>
  </si>
  <si>
    <t>29450916</t>
  </si>
  <si>
    <t>(5,78*6,23)*2</t>
  </si>
  <si>
    <t>631440000500</t>
  </si>
  <si>
    <t>Doska NOBASIL MPN, 100x600x1000 mm, čadičová minerálna izolácia pre podhľady a stropy, KNAUF</t>
  </si>
  <si>
    <t>1788118541</t>
  </si>
  <si>
    <t>631440000800</t>
  </si>
  <si>
    <t>Doska NOBASIL MPN, 150x600x1000 mm, čadičová minerálna izolácia pre podhľady a stropy, KNAUF</t>
  </si>
  <si>
    <t>-1950353501</t>
  </si>
  <si>
    <t>713141155</t>
  </si>
  <si>
    <t>Montáž TI striech plochých do 10° minerálnou vlnou, rozloženej v jednej vrstve, prikotvením</t>
  </si>
  <si>
    <t>-1992810641</t>
  </si>
  <si>
    <t>5,78*6,23</t>
  </si>
  <si>
    <t>631440025600</t>
  </si>
  <si>
    <t>Doska ISOVER P 2, 20x1000x1200 mm izolácia z kamennej vlny vhodná pre zateplenie plochých striech</t>
  </si>
  <si>
    <t>1547321329</t>
  </si>
  <si>
    <t>713141160</t>
  </si>
  <si>
    <t>Montáž tepelnej izolácie striech plochých do 10° spádovými doskami z minerálnej vlny v jednej vrstve</t>
  </si>
  <si>
    <t>-1444803894</t>
  </si>
  <si>
    <t>5,73*6,13</t>
  </si>
  <si>
    <t>631440028400</t>
  </si>
  <si>
    <t>Doska jednostranne spádová SMARTroof Top 1 CTF (DDP-G) 40/20x1000x1000 mm, minerálna izolácia pre ploché strechy, KNAUF</t>
  </si>
  <si>
    <t>-1238268886</t>
  </si>
  <si>
    <t>998713102</t>
  </si>
  <si>
    <t>Presun hmôt pre izolácie tepelné v objektoch výšky nad 6 m do 12 m</t>
  </si>
  <si>
    <t>1052911160</t>
  </si>
  <si>
    <t>762332120</t>
  </si>
  <si>
    <t>Montáž viazaných konštrukcií krovov striech z reziva priemernej plochy 120-224 cm2</t>
  </si>
  <si>
    <t>-646348829</t>
  </si>
  <si>
    <t>S4_fošne</t>
  </si>
  <si>
    <t>6,23*10</t>
  </si>
  <si>
    <t>0,58*18</t>
  </si>
  <si>
    <t>605110015800</t>
  </si>
  <si>
    <t>Dosky a fošne zo smrekovca neopracované omietané akosť I hr. 38-50 mm, š. 250-300 mm</t>
  </si>
  <si>
    <t>-600506844</t>
  </si>
  <si>
    <t>0,05*0,25*6,23*10</t>
  </si>
  <si>
    <t>0,05*0,25*0,58*18</t>
  </si>
  <si>
    <t>-1019773388</t>
  </si>
  <si>
    <t>607260000450</t>
  </si>
  <si>
    <t>Doska OSB 3 Superfinish ECO nebrúsené hrxlxš 25x2500x1250 mm, JAFHOLZ</t>
  </si>
  <si>
    <t>-938383643</t>
  </si>
  <si>
    <t>998762102</t>
  </si>
  <si>
    <t>Presun hmôt pre konštrukcie tesárske v objektoch výšky do 12 m</t>
  </si>
  <si>
    <t>1525464909</t>
  </si>
  <si>
    <t>763138200</t>
  </si>
  <si>
    <t>Podhľad SDK Rigips RB 12.5 mm montovaný priamo, jednoúrovňová oceľová podkonštrukcia CD</t>
  </si>
  <si>
    <t>-1568810104</t>
  </si>
  <si>
    <t>998763303</t>
  </si>
  <si>
    <t>Presun hmôt pre sádrokartónové konštrukcie v objektoch výšky od 7 do 24 m</t>
  </si>
  <si>
    <t>-1665879804</t>
  </si>
  <si>
    <t>764359241</t>
  </si>
  <si>
    <t>Ochranný kôš strešného vpustu z pozinkovaného plechu pre rúry s priemerom do 150 mm</t>
  </si>
  <si>
    <t>224498981</t>
  </si>
  <si>
    <t>764430341</t>
  </si>
  <si>
    <t>Montáž oplechovania muriva a atík z hliníkového Al plechu, vrátane rohov r.š. 500 mm</t>
  </si>
  <si>
    <t>557967828</t>
  </si>
  <si>
    <t>764430351.P</t>
  </si>
  <si>
    <t>Montáž príponky atiky z hliníkového Al plechu, r.š. 580 mm</t>
  </si>
  <si>
    <t>-1873081541</t>
  </si>
  <si>
    <t>pol. 309</t>
  </si>
  <si>
    <t>0,05*20</t>
  </si>
  <si>
    <t>-682488085</t>
  </si>
  <si>
    <t>pol. 308</t>
  </si>
  <si>
    <t>17,7*0,5</t>
  </si>
  <si>
    <t>-1310667669</t>
  </si>
  <si>
    <t>1358338764</t>
  </si>
  <si>
    <t>-146136044</t>
  </si>
  <si>
    <t>-38152517</t>
  </si>
  <si>
    <t>764359586</t>
  </si>
  <si>
    <t>Montáž zberného kotlíka z pozinkovaného farbeného PZf plechu, pre rúry s priemerom do 120 mm</t>
  </si>
  <si>
    <t>2125421322</t>
  </si>
  <si>
    <t>553440041200</t>
  </si>
  <si>
    <t>Kotlík zberný pozink KLZ 120, rozmer 120 mm, KJG</t>
  </si>
  <si>
    <t>-1467537211</t>
  </si>
  <si>
    <t>764900002.P</t>
  </si>
  <si>
    <t>Paropriepustná fólia (poistná hydroizolácia)</t>
  </si>
  <si>
    <t>-2082893667</t>
  </si>
  <si>
    <t>316043066</t>
  </si>
  <si>
    <t>006 - Dispozičné zmeny</t>
  </si>
  <si>
    <t>317165181</t>
  </si>
  <si>
    <t>Nosný preklad YTONG šírky 200 mm, výšky 249 mm, dĺžky 1300 mm</t>
  </si>
  <si>
    <t>-255790351</t>
  </si>
  <si>
    <t>*8</t>
  </si>
  <si>
    <t>2 "1.NP</t>
  </si>
  <si>
    <t>2 "2.NP</t>
  </si>
  <si>
    <t>317165182</t>
  </si>
  <si>
    <t>Nosný preklad YTONG šírky 200 mm, výšky 249 mm, dĺžky 1500 mm</t>
  </si>
  <si>
    <t>-634549338</t>
  </si>
  <si>
    <t>1 "1.NP</t>
  </si>
  <si>
    <t>317165201</t>
  </si>
  <si>
    <t>Nosný preklad YTONG šírky 250 mm, výšky 249 mm, dĺžky 1300 mm</t>
  </si>
  <si>
    <t>1306099106</t>
  </si>
  <si>
    <t>317165301</t>
  </si>
  <si>
    <t>Nenosný preklad YTONG šírky 100 mm, výšky 249 mm, dĺžky 1250 mm</t>
  </si>
  <si>
    <t>-736691710</t>
  </si>
  <si>
    <t>317165303</t>
  </si>
  <si>
    <t>Nenosný preklad YTONG šírky 150 mm, výšky 249 mm, dĺžky 1250 mm</t>
  </si>
  <si>
    <t>886294399</t>
  </si>
  <si>
    <t>342272102</t>
  </si>
  <si>
    <t>Priečky z tvárnic YTONG hr. 100 mm P2-500 hladkých, na MVC a maltu YTONG (100x249x599)</t>
  </si>
  <si>
    <t>-1294530700</t>
  </si>
  <si>
    <t>*1</t>
  </si>
  <si>
    <t>1,08*2,02+1,72*2,85+1,54*2,85</t>
  </si>
  <si>
    <t>-(0,7*2,02*2) "odpočet vnut.  dverí</t>
  </si>
  <si>
    <t>342272104</t>
  </si>
  <si>
    <t>Priečky z tvárnic YTONG hr. 150 mm P2-500 hladkých, na MVC a maltu YTONG (150x249x599)</t>
  </si>
  <si>
    <t>-962567690</t>
  </si>
  <si>
    <t>0,73*2,85+1,15*2,85+2,89*2,85+1,4*2,85+1,79*2,85</t>
  </si>
  <si>
    <t>0,8*2,02+2,03*2,38</t>
  </si>
  <si>
    <t>-(1,0*2,02*2) "odpočet dverí</t>
  </si>
  <si>
    <t>642942111</t>
  </si>
  <si>
    <t>Osadenie oceľovej dverovej zárubne alebo rámu, plochy otvoru do 2,5 m2</t>
  </si>
  <si>
    <t>1499174088</t>
  </si>
  <si>
    <t>3 "200</t>
  </si>
  <si>
    <t>2 "201</t>
  </si>
  <si>
    <t>1 "202</t>
  </si>
  <si>
    <t>1 "203</t>
  </si>
  <si>
    <t>2 "204</t>
  </si>
  <si>
    <t>7 "205</t>
  </si>
  <si>
    <t>3 "206</t>
  </si>
  <si>
    <t>1 "207</t>
  </si>
  <si>
    <t>642945111</t>
  </si>
  <si>
    <t>Osadenie oceľ. zárubní protipož. dverí s obetónov. jednokrídlové do 2,5 m2</t>
  </si>
  <si>
    <t>-1313727868</t>
  </si>
  <si>
    <t>pol. 208, 209</t>
  </si>
  <si>
    <t>553310000100</t>
  </si>
  <si>
    <t>Kontrazárubňa kovová šxv 500-900x1000-1970 a 2100 mm, hrúbka steny 100-300 mm</t>
  </si>
  <si>
    <t>88388903</t>
  </si>
  <si>
    <t>553310000200</t>
  </si>
  <si>
    <t>Kontrazárubňa kovová šxv 901-1200x1000-1970 a 2100 mm, hrúbka steny 100-300 mm</t>
  </si>
  <si>
    <t>-1864860886</t>
  </si>
  <si>
    <t>1867117156</t>
  </si>
  <si>
    <t>766661422</t>
  </si>
  <si>
    <t>Montáž dverí drevených vchodových bezpečnostných do kovovej bezpečnostnej zárubne</t>
  </si>
  <si>
    <t>-574025856</t>
  </si>
  <si>
    <t>611650001070</t>
  </si>
  <si>
    <t>Dvere vnútorné protipožiarne drevené EI EW 30 D3, šxv 800x1970 mm, požiarna výplň DTD, SK certifikát, CPL lamino 0,2 mm, INTERIERDVERE</t>
  </si>
  <si>
    <t>2129203363</t>
  </si>
  <si>
    <t>611650001100</t>
  </si>
  <si>
    <t>Dvere vnútorné protipožiarne drevené EI EW 30 D3, šxv 900x1970 mm, požiarna výplň DTD, SK certifikát, CPL lamino 0,2 mm, INTERIERDVERE</t>
  </si>
  <si>
    <t>1561445949</t>
  </si>
  <si>
    <t>766662112</t>
  </si>
  <si>
    <t>Montáž dverového krídla otočného jednokrídlového poldrážkového, do existujúcej zárubne, vrátane kovania</t>
  </si>
  <si>
    <t>-472671965</t>
  </si>
  <si>
    <t>pol. 200 - pol.207</t>
  </si>
  <si>
    <t>549150000600</t>
  </si>
  <si>
    <t>Kľučka dverová 2x, 2x rozeta BB, FAB, nehrdzavejúca oceľ, povrch nerez brúsený, SAPELI</t>
  </si>
  <si>
    <t>320699847</t>
  </si>
  <si>
    <t>611610001500.P</t>
  </si>
  <si>
    <t>Dvere vnútorné jednokrídlové, šírka 600-1000 mm, výplň papierová voština, povrch dyha M10, plné, SAPELI</t>
  </si>
  <si>
    <t>-1733062726</t>
  </si>
  <si>
    <t>007 - Povrchové úpravy</t>
  </si>
  <si>
    <t xml:space="preserve">    771 - Podlahy z dlaždíc</t>
  </si>
  <si>
    <t xml:space="preserve">    775 - Podlahy vlysové a parketové</t>
  </si>
  <si>
    <t xml:space="preserve">    781 - Obklady</t>
  </si>
  <si>
    <t>314291130</t>
  </si>
  <si>
    <t>Puzdro komínového prieduchu z tehál šamotových dĺžky 250 mm s. III malta žiarovzdorná</t>
  </si>
  <si>
    <t>-313679570</t>
  </si>
  <si>
    <t>S10</t>
  </si>
  <si>
    <t>(0,8*0,65*3,05-0,41*0,56*3,05)*0,5 "50% výmena poškodených častí kominového telesa</t>
  </si>
  <si>
    <t>Očist., stropu pred začatím opráv ručne</t>
  </si>
  <si>
    <t>671443776</t>
  </si>
  <si>
    <t>S15</t>
  </si>
  <si>
    <t>611421321</t>
  </si>
  <si>
    <t>Oprava vnútorných vápenných omietok stropov železobetónových rovných tvárnicových a klenieb, opravovaná plocha nad 10 do 30 % hladkých</t>
  </si>
  <si>
    <t>-1160342596</t>
  </si>
  <si>
    <t>622903112.P</t>
  </si>
  <si>
    <t>Očist., stien pred začatím opráv ručne</t>
  </si>
  <si>
    <t>606641664</t>
  </si>
  <si>
    <t>S11, S12</t>
  </si>
  <si>
    <t>(5,88*2+2,485*2+0,34*2+1,34)*2,85+2,13*1,43 "1.01</t>
  </si>
  <si>
    <t>(2,9*2+1,15*2+0,33*4)*2,85 "1.02</t>
  </si>
  <si>
    <t>(8,95*2+4,1*2+0,15*6)*2,85 "1.03</t>
  </si>
  <si>
    <t>(4,5*2+3,95*2)*2,85 "1.04</t>
  </si>
  <si>
    <t>(1,0*2+2,8*2)*2,85 "1.05</t>
  </si>
  <si>
    <t>(2,5*2+2,8*2)*2,85 "1.06</t>
  </si>
  <si>
    <t>(1,72*2+1,25*2)*2,85 "1.07</t>
  </si>
  <si>
    <t>(0,85*2+1,55*2)*2,85 "1.08</t>
  </si>
  <si>
    <t>(0,85*2+1,55*2)*2,85 "1.09</t>
  </si>
  <si>
    <t>(1,8*2+2,9*2)*2,85 "1.10</t>
  </si>
  <si>
    <t>(4,4*2+2,55*2)*2,5 "1.11</t>
  </si>
  <si>
    <t>4,43*2,38+2,5*1,60*2+0,81*4,43 "2.01</t>
  </si>
  <si>
    <t>(5,94*2+1,25*2)*2,38+0,4*2,02*2 "2.02</t>
  </si>
  <si>
    <t>(7,12*2+4,25*2+0,15*2)*2,38+0,64*1,35*2+4,25*0,81 "2.03</t>
  </si>
  <si>
    <t>(2,02*2+4,2)*2,38+0,32*2,38*2+4,2*0,81+0,64*1,35*2 "2.04</t>
  </si>
  <si>
    <t>(3,55*2+2,9*2)*2,38 "2.05</t>
  </si>
  <si>
    <t>(1,8*2+1,5*2)*2,38 "2.06</t>
  </si>
  <si>
    <t>(1,55+0,15*2)*2,38+0,7*2,04+1,55*1,7 "2.07</t>
  </si>
  <si>
    <t>(1,8*2+1,25*2)*2,38 "2.08</t>
  </si>
  <si>
    <t>((2,0+0,5*2)*2)*0,45 "1.PP</t>
  </si>
  <si>
    <t>((1,2*2+1,8)*4+(0,9*2+0,6)*4+(0,6*2+0,5)*3+(1,2*2+2,1)*2+(0,5*2+0,9)*3)*0,45 "1.NP</t>
  </si>
  <si>
    <t>(1,95*2+2,45)*0,2+(2,1*2+1,3)*0,2+(2,0*2+1,8)*0,4 "1.NP</t>
  </si>
  <si>
    <t>((1,2*3)*3+(0,6*2+0,4)*3+(1,2*2+1,8))*0,45 "2.NP</t>
  </si>
  <si>
    <t>-23,69</t>
  </si>
  <si>
    <t>-19,03</t>
  </si>
  <si>
    <t>-25,86*2</t>
  </si>
  <si>
    <t>nové priečkové murivo z PB tvárnic</t>
  </si>
  <si>
    <t>-33,738*2</t>
  </si>
  <si>
    <t>S8</t>
  </si>
  <si>
    <t>2,05*8,95</t>
  </si>
  <si>
    <t>(0,8*2+0,65*2)*3,05</t>
  </si>
  <si>
    <t>612421321.1</t>
  </si>
  <si>
    <t>Oprava vnútorných vápenných omietok stien, v množstve opravenej plochy nad 10 do 30 % hladkých</t>
  </si>
  <si>
    <t>388241823</t>
  </si>
  <si>
    <t>620,797</t>
  </si>
  <si>
    <t>612465116</t>
  </si>
  <si>
    <t>Príprava vnútorného podkladu stien BAUMIT, Univerzálny základ (Baumit UniPrimer)</t>
  </si>
  <si>
    <t>-1559578233</t>
  </si>
  <si>
    <t>S12</t>
  </si>
  <si>
    <t>93,577+(118,07+16,465)*0,1</t>
  </si>
  <si>
    <t>S13, S14</t>
  </si>
  <si>
    <t>33,738*2</t>
  </si>
  <si>
    <t>612481119</t>
  </si>
  <si>
    <t>Potiahnutie vnútorných stien sklotextílnou mriežkou s celoplošným prilepením</t>
  </si>
  <si>
    <t>-1908534033</t>
  </si>
  <si>
    <t>S14, S15</t>
  </si>
  <si>
    <t>(8,645+25,093)*2 "priečkové murivo 100, 150 mm</t>
  </si>
  <si>
    <t>612465131</t>
  </si>
  <si>
    <t>Vnútorná omietka stien BAUMIT, vápennocementová, strojné nanášanie, MPI 25, hr. 10 mm</t>
  </si>
  <si>
    <t>-366490134</t>
  </si>
  <si>
    <t>S13</t>
  </si>
  <si>
    <t>odpočet keramických obkladov a soklíkov</t>
  </si>
  <si>
    <t>-(24,705+3,42*0,1)</t>
  </si>
  <si>
    <t>612465116.P</t>
  </si>
  <si>
    <t>Príprava vnútorného podkladu podlahy, Univerzálny penetračný náter</t>
  </si>
  <si>
    <t>685559374</t>
  </si>
  <si>
    <t>632451503</t>
  </si>
  <si>
    <t>Opravná a vyrovnávacia hmota Weber - Terranova, vo vonkajších aj vnútorných priestoroch, hr. 5 mm</t>
  </si>
  <si>
    <t>-1724507591</t>
  </si>
  <si>
    <t>P1, P2, P3, P4, P5, P6</t>
  </si>
  <si>
    <t>10,35+37,78+2,53 "1.PP</t>
  </si>
  <si>
    <t>11,99+4,22+5,30+37,61+17,85+2,82+6,86+2,15+1,33*2+5,17+14,24+17,42 "1.NP</t>
  </si>
  <si>
    <t>10,64+8,59+32,63+11,23+10,29+2,61+1,13+2,27+1,69 "2.NP</t>
  </si>
  <si>
    <t>632457607</t>
  </si>
  <si>
    <t>Cementová samonivelizačná hmota Weber - Terranova, weber.floor 4610, triedy CT-C35-F10, hr. 15 mm</t>
  </si>
  <si>
    <t>204886139</t>
  </si>
  <si>
    <t>612465115.P</t>
  </si>
  <si>
    <t>Príprava podkladu stien, penetračný náter</t>
  </si>
  <si>
    <t>17626710</t>
  </si>
  <si>
    <t>625251352</t>
  </si>
  <si>
    <t>Kontaktný zatepľovací systém hr. 50 mm BAUMIT STAR - minerálne riešenie, zatĺkacie kotvy</t>
  </si>
  <si>
    <t>-1414405814</t>
  </si>
  <si>
    <t>28814878</t>
  </si>
  <si>
    <t>953995113</t>
  </si>
  <si>
    <t>BAUMIT Rohová lišta z PVC</t>
  </si>
  <si>
    <t>-1909859542</t>
  </si>
  <si>
    <t>3,05*4</t>
  </si>
  <si>
    <t>213213181</t>
  </si>
  <si>
    <t>712290010.P</t>
  </si>
  <si>
    <t>Zhotovenie parozábrany na strop</t>
  </si>
  <si>
    <t>1475585512</t>
  </si>
  <si>
    <t>283230007400</t>
  </si>
  <si>
    <t>Parotesná PE fólia GUTTAFOL WB 140, šxl 1,5x50 m, zosilnená výstužnou mriežkou 6x8 mm, pevnosť 250 N/5 cm, GUTTA</t>
  </si>
  <si>
    <t>-476330136</t>
  </si>
  <si>
    <t>1287305669</t>
  </si>
  <si>
    <t>713111111</t>
  </si>
  <si>
    <t>Montáž tepelnej izolácie stropov minerálnou vlnou, vrchom kladenou voľne</t>
  </si>
  <si>
    <t>-1394453305</t>
  </si>
  <si>
    <t>P7</t>
  </si>
  <si>
    <t>(1,08*8,95)*2</t>
  </si>
  <si>
    <t>880612474</t>
  </si>
  <si>
    <t>631440000700</t>
  </si>
  <si>
    <t>Doska NOBASIL MPN, 140x600x1000 mm, čadičová minerálna izolácia pre podhľady a stropy, KNAUF</t>
  </si>
  <si>
    <t>643237222</t>
  </si>
  <si>
    <t>713131132</t>
  </si>
  <si>
    <t>Montáž tepelnej izolácie stien minerálnou vlnou, celoplošným prilepením</t>
  </si>
  <si>
    <t>1177298002</t>
  </si>
  <si>
    <t>631440042300</t>
  </si>
  <si>
    <t>Doska ISOVER UNI 16, 160x600x1200 mm izolácia z kamennej vlny vhodná pre nezaťažené ľahké priečky, šikmé strechy, stropy, podhľady</t>
  </si>
  <si>
    <t>-974175834</t>
  </si>
  <si>
    <t>721752359</t>
  </si>
  <si>
    <t>771271107</t>
  </si>
  <si>
    <t>Montáž obkladov schodiskových stupňov dlaždicami do malty veľ. 300 x 300 mm</t>
  </si>
  <si>
    <t>66616301</t>
  </si>
  <si>
    <t>P6</t>
  </si>
  <si>
    <t>2,53+1,25*0,175*8+1,88+1,15*0,175*7 "1.PP-1.NP</t>
  </si>
  <si>
    <t>5,18+1,25*0,175*9+1,15*0,175*9 "1.NP-2.PP</t>
  </si>
  <si>
    <t>597740001900</t>
  </si>
  <si>
    <t>Dlaždice keramické TAURUS GRANIT leštené, lxvxhr 295x295x8 mm, farba 61 SL Tunis, RAKO</t>
  </si>
  <si>
    <t>1283863694</t>
  </si>
  <si>
    <t>771411014</t>
  </si>
  <si>
    <t>Montáž soklíkov z obkladačiek do malty veľ. 200 x 100 mm</t>
  </si>
  <si>
    <t>-812134435</t>
  </si>
  <si>
    <t>P1, P2, P4</t>
  </si>
  <si>
    <t>pôvodné murivo</t>
  </si>
  <si>
    <t>4,23*2+2,5*2+0,15*2-1,0 "0.01</t>
  </si>
  <si>
    <t>4,2*2+8,95*2+0,15*2-1,0 "0.02</t>
  </si>
  <si>
    <t>2,65+2,85+1,15+0,33+1,65+0,15*4+1,19*2+1,34+0,4*2+0,72-(1,1+1,0-0,9) "1.01</t>
  </si>
  <si>
    <t>4,6*2+1,15*2+0,33*4-1,04*4 "1.02</t>
  </si>
  <si>
    <t>3,5*2+2,8*2+0,1*2-0,9 "1.05</t>
  </si>
  <si>
    <t>4,4*2+2,55*2+0,2*2-(1,3+3,97+0,9) "1.11</t>
  </si>
  <si>
    <t>4,4*2+3,10*2+0,2*4-(2,45+3,97+0,9) "1.12</t>
  </si>
  <si>
    <t>2,5*2+0,95*2+1,35*2 "2.01</t>
  </si>
  <si>
    <t>7,75*2+1,25*2+0,4*2-(1,0*4+0,7*2) "2.02</t>
  </si>
  <si>
    <t>3,55*2+2,9*2-(1,0+1,41+0,8) "2.05</t>
  </si>
  <si>
    <t>odpočet nového priečkového muriva</t>
  </si>
  <si>
    <t>-3,42</t>
  </si>
  <si>
    <t>771411014.1</t>
  </si>
  <si>
    <t>-469047532</t>
  </si>
  <si>
    <t>nové priečkové murivo</t>
  </si>
  <si>
    <t>1,4+1,79+1,15-1,0*2 "1.02</t>
  </si>
  <si>
    <t>1,08 "1.05</t>
  </si>
  <si>
    <t>771411034</t>
  </si>
  <si>
    <t>Montáž soklíkov z obkladačiek schodiskových stupňovitých do malty veľ. 200 x 100 mm</t>
  </si>
  <si>
    <t>-1270500469</t>
  </si>
  <si>
    <t>(0,175+0,27)*7 "0.01</t>
  </si>
  <si>
    <t>(0,175+0,27)*14 "1.01</t>
  </si>
  <si>
    <t>(0,175+0,27)*16 "2.01</t>
  </si>
  <si>
    <t>597640001200</t>
  </si>
  <si>
    <t>Obkladačky keramické pórovinové jednofarebné hladké lxv 200x100 mm</t>
  </si>
  <si>
    <t>-1106755588</t>
  </si>
  <si>
    <t>(118,07+3,42+16,465)*0,1</t>
  </si>
  <si>
    <t>771571112</t>
  </si>
  <si>
    <t>Montáž podláh z dlaždíc keramických do malty veľ. 300 x 300 mm</t>
  </si>
  <si>
    <t>2016938714</t>
  </si>
  <si>
    <t>11,99+5,30+2,82+6,86+2,15+1,33*2+5,17+14,24+17,42 "1.NP</t>
  </si>
  <si>
    <t>5,24+8,59+10,29+2,61+1,13+2,27+1,69</t>
  </si>
  <si>
    <t>-771504163</t>
  </si>
  <si>
    <t>998771102</t>
  </si>
  <si>
    <t>Presun hmôt pre podlahy z dlaždíc v objektoch výšky nad 6 do 12 m</t>
  </si>
  <si>
    <t>-592797693</t>
  </si>
  <si>
    <t>775413120</t>
  </si>
  <si>
    <t>Montáž podlahových soklíkov alebo líšt obvodových skrutkovaním</t>
  </si>
  <si>
    <t>1025040659</t>
  </si>
  <si>
    <t>P3, P5</t>
  </si>
  <si>
    <t>4,25*2+8,95*2+0,15*6-1,0 "1.03</t>
  </si>
  <si>
    <t>3,95*2+4,5*2+0,45*2-(3,85+1,0+1,8) "1.04</t>
  </si>
  <si>
    <t>7,8*2+4,1*2+0,15*2-(2,8+1,0) "2.03</t>
  </si>
  <si>
    <t>4,2*2+2,6*2+0,32*2-(1,79+1,0) "2.04</t>
  </si>
  <si>
    <t>611990003300</t>
  </si>
  <si>
    <t>Lišta soklová WELT 60, vxšxl 60 x 20 x 2600, MDF, EXCLUSIVE</t>
  </si>
  <si>
    <t>-874433784</t>
  </si>
  <si>
    <t>611990003800</t>
  </si>
  <si>
    <t>Roh vnútorný a vonkajší, WELT 60, pre lištu soklovú</t>
  </si>
  <si>
    <t>-1212782310</t>
  </si>
  <si>
    <t>P3</t>
  </si>
  <si>
    <t>16 "1.03</t>
  </si>
  <si>
    <t>6 "1.04</t>
  </si>
  <si>
    <t>8 "2.03</t>
  </si>
  <si>
    <t>6 "2.04</t>
  </si>
  <si>
    <t>611990003500</t>
  </si>
  <si>
    <t>Spojka a ukončenie WELT 40, pre lištu soklovú</t>
  </si>
  <si>
    <t>1881722668</t>
  </si>
  <si>
    <t>775550080</t>
  </si>
  <si>
    <t>Montáž podlahy z laminátových a drevených parkiet, šírka do 190 mm, položená voľne</t>
  </si>
  <si>
    <t>-1821735420</t>
  </si>
  <si>
    <t>37,61+17,85 "1.NP</t>
  </si>
  <si>
    <t>32,63+11,23 "2.NP</t>
  </si>
  <si>
    <t>611980002700</t>
  </si>
  <si>
    <t>Laminátové parkety KRONOSPAN TABERSTAR, lxšxhr 1285x195x8,1 mm</t>
  </si>
  <si>
    <t>578238169</t>
  </si>
  <si>
    <t>775592141</t>
  </si>
  <si>
    <t>Montáž podložky vyrovnávacej a tlmiacej penovej hr. 3 mm pod plávajúce podlahy</t>
  </si>
  <si>
    <t>1527750681</t>
  </si>
  <si>
    <t>283230008600</t>
  </si>
  <si>
    <t>Podložka Mirelon z PE pod plávajúce podlahy, hr. 3 mm, AZ FLEX</t>
  </si>
  <si>
    <t>1887701660</t>
  </si>
  <si>
    <t>998775102</t>
  </si>
  <si>
    <t>Presun hmôt pre podlahy vlysové a parketové v objektoch výšky nad 6 do 12 m</t>
  </si>
  <si>
    <t>1820781848</t>
  </si>
  <si>
    <t>781441017</t>
  </si>
  <si>
    <t>Montáž obkladov vnútor. stien z obkladačiek kladených do malty veľ. 300x200 mm</t>
  </si>
  <si>
    <t>1998817293</t>
  </si>
  <si>
    <t>2,85*1,5 "1.03</t>
  </si>
  <si>
    <t>2,85*1,5 "1.04</t>
  </si>
  <si>
    <t>(1,28+0,94+0,16+1,88+0,69)*1,5 "1.06</t>
  </si>
  <si>
    <t>0,86*1,5 "1.07</t>
  </si>
  <si>
    <t>0,85*2,1-0,6*0,8 "1.08</t>
  </si>
  <si>
    <t>(0,85+1,55+0,11)*2,1 "1.09</t>
  </si>
  <si>
    <t>(1,8+2,9+0,74)*2,1 "1.10</t>
  </si>
  <si>
    <t>3,97*2,1 "1.11</t>
  </si>
  <si>
    <t>3,97*2,1 "1.12</t>
  </si>
  <si>
    <t>1,11*1,5 "2.03</t>
  </si>
  <si>
    <t>1,11*1,5 "2.04</t>
  </si>
  <si>
    <t>1,26*1,5 "2.05</t>
  </si>
  <si>
    <t>(1,8*2+1,81)*2,1 "2.06</t>
  </si>
  <si>
    <t>(1,55+0,15*2)*2,1+0,7*1,9+1,55*1,7 "2.07</t>
  </si>
  <si>
    <t>(1,81+1,26*2)*2,1 "2.08</t>
  </si>
  <si>
    <t>(1,1+0,15*2)*2,1+1,46*3,19*2+2,89*0,81 "2.09</t>
  </si>
  <si>
    <t xml:space="preserve">odpočet okien a vnút. dverí </t>
  </si>
  <si>
    <t>-(0,6*0,8+0,6*0,8+(0,5+0,6)*0,8+0,4*0,5*2+0,7*2,02*2+0,7*2,02)</t>
  </si>
  <si>
    <t>(1,72+1,25)*1,5 "1.07</t>
  </si>
  <si>
    <t>(1,55*2+0,85)*2,1 "1.08</t>
  </si>
  <si>
    <t>(1,55+0,76)*2,1 "1.09</t>
  </si>
  <si>
    <t>0,8*1,5 "2.03</t>
  </si>
  <si>
    <t>0,8*1,5 "2.04</t>
  </si>
  <si>
    <t>1,93*2,1 "2.06</t>
  </si>
  <si>
    <t>1,81*2,1 "2.08</t>
  </si>
  <si>
    <t>odpočet vnút. dverí</t>
  </si>
  <si>
    <t>-(0,7*1,5*3)</t>
  </si>
  <si>
    <t>597740000400</t>
  </si>
  <si>
    <t>Dlaždice keramické s hladkým povrchom lxvxhr 300x200x10 mm, jednofarebné</t>
  </si>
  <si>
    <t>-208032804</t>
  </si>
  <si>
    <t>998781102</t>
  </si>
  <si>
    <t>Presun hmôt pre obklady keramické v objektoch výšky nad 6 do 12 m</t>
  </si>
  <si>
    <t>754909298</t>
  </si>
  <si>
    <t>784430020</t>
  </si>
  <si>
    <t>Maľby akrylátové základné dvojnásobné, ručne nanášané na jemnozrnný podklad výšky nad 3,80 m</t>
  </si>
  <si>
    <t>-1102439014</t>
  </si>
  <si>
    <t>S11, S14</t>
  </si>
  <si>
    <t>620,797+67,476</t>
  </si>
  <si>
    <t>odpočet keramickýc obkladov a soklíkov</t>
  </si>
  <si>
    <t>-(118,282+(118,07+3,42+16,465)*0,1)</t>
  </si>
  <si>
    <t>212,53</t>
  </si>
  <si>
    <t>784430040</t>
  </si>
  <si>
    <t>Maľby akrylátové tónované dvojnásobné, ručne nanášané na jemnozrnný podklad výšky nad 3,80 m</t>
  </si>
  <si>
    <t>-422607774</t>
  </si>
  <si>
    <t>008 - Ostatné</t>
  </si>
  <si>
    <t xml:space="preserve">    783 - Nátery</t>
  </si>
  <si>
    <t>275313711</t>
  </si>
  <si>
    <t>Betón základových pätiek, prostý tr. C 25/30</t>
  </si>
  <si>
    <t>-488920307</t>
  </si>
  <si>
    <t>*15</t>
  </si>
  <si>
    <t>311273123</t>
  </si>
  <si>
    <t>Murivo nosné (m3) z tvárnic YTONG Lambda YQ hr. 375 mm P2-300 PDK, na MVC a maltu YTONG (375x249x599)</t>
  </si>
  <si>
    <t>-1308628446</t>
  </si>
  <si>
    <t>*14</t>
  </si>
  <si>
    <t>(0,9*0,5+0,85*0,5*2)*0,35</t>
  </si>
  <si>
    <t>959941132</t>
  </si>
  <si>
    <t>Chemická kotva s kotevným svorníkom tesnená chemickou ampulkou do betónu, ŽB, kameňa, s vyvŕtaním otvoru M16/45/190 mm</t>
  </si>
  <si>
    <t>-1059542675</t>
  </si>
  <si>
    <t>pol. 500</t>
  </si>
  <si>
    <t>4*3</t>
  </si>
  <si>
    <t>973031325</t>
  </si>
  <si>
    <t>Vysekanie kapsy z tehál plochy do 0,10 m2, hl. do 300 mm,  -0,03100t</t>
  </si>
  <si>
    <t>993296607</t>
  </si>
  <si>
    <t>953941611</t>
  </si>
  <si>
    <t>Osadenie konzoly v murive tehlovom</t>
  </si>
  <si>
    <t>1326577760</t>
  </si>
  <si>
    <t>-1563832024</t>
  </si>
  <si>
    <t>764430311.P</t>
  </si>
  <si>
    <t>Montáž oplechovania ELI skrine z hliníkového Al plechu, vrátane rohov r.š. 270 mm</t>
  </si>
  <si>
    <t>599871660</t>
  </si>
  <si>
    <t>-1153192408</t>
  </si>
  <si>
    <t>pol. 310</t>
  </si>
  <si>
    <t>0,27*0,8</t>
  </si>
  <si>
    <t>1455469133</t>
  </si>
  <si>
    <t>766231001</t>
  </si>
  <si>
    <t>Montáž stropných sklápacích schodov do vopred pripraveného otvoru</t>
  </si>
  <si>
    <t>131130041</t>
  </si>
  <si>
    <t>612330000200.Z</t>
  </si>
  <si>
    <t>Schody stropné sklápacie FAKRO LWT zateplené, prírodná doska - 700x600 mm, FAKRO</t>
  </si>
  <si>
    <t>-634878331</t>
  </si>
  <si>
    <t>998766102</t>
  </si>
  <si>
    <t>Presun hmot pre konštrukcie stolárske v objektoch výšky nad 6 do 12 m</t>
  </si>
  <si>
    <t>162989508</t>
  </si>
  <si>
    <t>767161210</t>
  </si>
  <si>
    <t>Montáž zábradlia rovného z rúrok na oceľovú konštrukciu, s hmotnosťou 1 m zábradlia do 20 kg</t>
  </si>
  <si>
    <t>-1971722268</t>
  </si>
  <si>
    <t>141110005200</t>
  </si>
  <si>
    <t>Rúra oceľová bezšvová hladká kruhová d 51 mm, hr. steny 2,9 mm, ozn. 11 353.0.</t>
  </si>
  <si>
    <t>192064767</t>
  </si>
  <si>
    <t>141110000800</t>
  </si>
  <si>
    <t>Rúra oceľová bezšvová hladká kruhová d 25 mm, hr. steny 2,9 mm, ozn. 11 353.0.</t>
  </si>
  <si>
    <t>777702955</t>
  </si>
  <si>
    <t>767995101</t>
  </si>
  <si>
    <t>Montáž ostatných atypických kovových stavebných doplnkových konštrukcií do 5 kg</t>
  </si>
  <si>
    <t>150085747</t>
  </si>
  <si>
    <t>0,3*0,2*78,5 "kotviaca platňa" *3</t>
  </si>
  <si>
    <t>136110001000</t>
  </si>
  <si>
    <t>Plech oceľový hrubý 10x1000x2000 mm, ozn. 10 004.0, podľa EN S185</t>
  </si>
  <si>
    <t>-187462639</t>
  </si>
  <si>
    <t>0,3*0,2*0,0785 "kotviaca platňa" *3</t>
  </si>
  <si>
    <t>767995103</t>
  </si>
  <si>
    <t>Montáž ostatných atypických kovových stavebných doplnkových konštrukcií nad 10 do 20 kg</t>
  </si>
  <si>
    <t>-564086773</t>
  </si>
  <si>
    <t>19,5 "schodiskové stupne" *7</t>
  </si>
  <si>
    <t>1,22*9,67 "nosný stĺp schodiska</t>
  </si>
  <si>
    <t>1,35*14,64 "priečla</t>
  </si>
  <si>
    <t>552420017000.Z</t>
  </si>
  <si>
    <t>Schodskové stupne, mriežkový rošt, lxšxhr 1500x300x40 mm, pozinkovaná oceľ</t>
  </si>
  <si>
    <t>-726890819</t>
  </si>
  <si>
    <t>145640001200.P</t>
  </si>
  <si>
    <t>Profil oceľový 80x4 mm 1x ťahaný tenkostenný uzavretý štvorcový</t>
  </si>
  <si>
    <t>1618226944</t>
  </si>
  <si>
    <t>1,22*0,00967 "nosný stĺp schodiska</t>
  </si>
  <si>
    <t>767995104</t>
  </si>
  <si>
    <t>Montáž ostatných atypických kovových stavebných doplnkových konštrukcií nad 20 do 50 kg</t>
  </si>
  <si>
    <t>1689485561</t>
  </si>
  <si>
    <t>1,85*14,64 "priečla</t>
  </si>
  <si>
    <t>145720001100.P1</t>
  </si>
  <si>
    <t>Profil oceľový 160x80x4 mm 2x ťahaný tenkostenný uzavretý obdĺžnikový</t>
  </si>
  <si>
    <t>-616648830</t>
  </si>
  <si>
    <t>1,85*0,01464 "priečla</t>
  </si>
  <si>
    <t>767995105</t>
  </si>
  <si>
    <t>Montáž ostatných atypických kovových stavebných doplnkových konštrukcií nad 50 do 100 kg</t>
  </si>
  <si>
    <t>1719419840</t>
  </si>
  <si>
    <t>1,5*2,22*28 "schodisková podesta</t>
  </si>
  <si>
    <t>552420017000.Z1</t>
  </si>
  <si>
    <t>Oceľový rošt, lxšxhr 2200x1500x30 mm, pozinkovaná oceľ</t>
  </si>
  <si>
    <t>-1072374236</t>
  </si>
  <si>
    <t>1,5*2,2</t>
  </si>
  <si>
    <t>767995106</t>
  </si>
  <si>
    <t>Montáž ostatných atypických kovových stavebných doplnkových konštrukcií nad 100 do 250 kg</t>
  </si>
  <si>
    <t>584341485</t>
  </si>
  <si>
    <t>9,2*14,64 "schodnica" *2</t>
  </si>
  <si>
    <t>145720001100.P</t>
  </si>
  <si>
    <t>-41986206</t>
  </si>
  <si>
    <t>9,2*0,01464 "schodnica" *2</t>
  </si>
  <si>
    <t>998767102</t>
  </si>
  <si>
    <t>Presun hmôt pre kovové stavebné doplnkové konštrukcie v objektoch výšky nad 6 do 12 m</t>
  </si>
  <si>
    <t>-1088357883</t>
  </si>
  <si>
    <t>783122510</t>
  </si>
  <si>
    <t>Nátery oceľ.konštr. syntetické na vzduchu schnúce ťažkých A dvojnás. 1x s emailovaním - 105μm</t>
  </si>
  <si>
    <t>-1972037896</t>
  </si>
  <si>
    <t>0,3*0,2*2 "kotviaca platňa" *3</t>
  </si>
  <si>
    <t>0,32*1,22 "nosný stĺp schodiska</t>
  </si>
  <si>
    <t>0,48*1,35 "priečla</t>
  </si>
  <si>
    <t>0,48*9,2 "schodnica" *2</t>
  </si>
  <si>
    <t>0,16*14,74 "zábradlie</t>
  </si>
  <si>
    <t>0,08*24,75 "zábradlie</t>
  </si>
  <si>
    <t>náter ELI skrine</t>
  </si>
  <si>
    <t>1,6</t>
  </si>
  <si>
    <t>783122710</t>
  </si>
  <si>
    <t>Nátery oceľ.konštr. syntetické na vzduchu schnúce ťažkých A základné - 35μm</t>
  </si>
  <si>
    <t>-67301681</t>
  </si>
  <si>
    <t>02 - Zdravotechnika</t>
  </si>
  <si>
    <t>obec Slanec</t>
  </si>
  <si>
    <t xml:space="preserve">    721 - Zdravotech. vnútorná kanalizácia</t>
  </si>
  <si>
    <t xml:space="preserve">    722 - Zdravotechnika - vnútorný vodovod</t>
  </si>
  <si>
    <t xml:space="preserve">    725 - Zdravotechnika - zariaď. predmety</t>
  </si>
  <si>
    <t xml:space="preserve">    732 - Ústredné kúrenie, strojovne</t>
  </si>
  <si>
    <t xml:space="preserve">    734 - Ústredné kúrenie, armatúry.</t>
  </si>
  <si>
    <t>HZS - Hodinové zúčtovacie sadzby</t>
  </si>
  <si>
    <t>612403399</t>
  </si>
  <si>
    <t>Vyspravenie otvorov po prestupe potrubí  konštrukciami</t>
  </si>
  <si>
    <t>sub</t>
  </si>
  <si>
    <t>612403399.1</t>
  </si>
  <si>
    <t>Hrubé vysprávky po presekoch stien</t>
  </si>
  <si>
    <t>713482111</t>
  </si>
  <si>
    <t>Montáž trubíc z PE, hr.do 10 mm,vnút.priemer do 38 mm</t>
  </si>
  <si>
    <t>283310001300</t>
  </si>
  <si>
    <t>Izolačná PE trubica TUBOLIT DG 22x9 mm (d potrubia x hr. izolácie), nadrezaná, AZ FLEX</t>
  </si>
  <si>
    <t>713482121</t>
  </si>
  <si>
    <t>Montáž trubíc z PE, hr.15-20 mm,vnút.priemer do 38 mm</t>
  </si>
  <si>
    <t>2837741542</t>
  </si>
  <si>
    <t>Izolácia potrubia 22 x 20 izolácia-trubica</t>
  </si>
  <si>
    <t>2837741555</t>
  </si>
  <si>
    <t>Izolácia potrubia 28 x 20 izolácia-trubica</t>
  </si>
  <si>
    <t>713530705</t>
  </si>
  <si>
    <t>Protipožiarny prestup potrubia prierez otvoru 0,005-0,01 m2 izolované protipožiarnou penou El60-120, zaplnenie prestupu 30%</t>
  </si>
  <si>
    <t>998713201</t>
  </si>
  <si>
    <t>Presun hmôt pre izolácie tepelné v objektoch výšky do 6 m</t>
  </si>
  <si>
    <t>%</t>
  </si>
  <si>
    <t>998713292</t>
  </si>
  <si>
    <t>Izolácie tepelné, prípl.za presun nad vymedz. najväčšiu dopravnú vzdial. do 100 m</t>
  </si>
  <si>
    <t>721171406</t>
  </si>
  <si>
    <t>Potrubie z rúr PE-HD GEBERIT 75/3 odpadné zvislé (odbočka 45°)</t>
  </si>
  <si>
    <t>721171411</t>
  </si>
  <si>
    <t>Potrubie z rúr PE-HD GEBERIT 110/4,3 odpadné zvislé (guľová odbočka dvojitá)</t>
  </si>
  <si>
    <t>721171502</t>
  </si>
  <si>
    <t>Kanalizačné potrubie 40 odpadné prípojné</t>
  </si>
  <si>
    <t>721171506</t>
  </si>
  <si>
    <t>Kanalizačné potrubie 75 odpadné prípojné</t>
  </si>
  <si>
    <t>721171508</t>
  </si>
  <si>
    <t>Potrubie z rúr PE-HD GEBERIT 110/4, 3 odpadné prípojné</t>
  </si>
  <si>
    <t>721171808</t>
  </si>
  <si>
    <t>Demontáž potrubia z novodurových rúr odpadového alebo pripojovacieho nad 75 do D114,  -0,00198 t</t>
  </si>
  <si>
    <t>721172287</t>
  </si>
  <si>
    <t>Montáž kolena HT potrubia DN 40</t>
  </si>
  <si>
    <t>286540000800</t>
  </si>
  <si>
    <t>Koleno HT DN 40/45°, PP systém pre beztlakový rozvod vnútorného odpadu, PIPELIFE</t>
  </si>
  <si>
    <t>721172290</t>
  </si>
  <si>
    <t>Montáž kolena HT potrubia DN 50</t>
  </si>
  <si>
    <t>286540001300</t>
  </si>
  <si>
    <t>Koleno HT DN 50/45°, PP systém pre beztlakový rozvod vnútorného odpadu, PIPELIFE</t>
  </si>
  <si>
    <t>721172296</t>
  </si>
  <si>
    <t>Montáž kolena HT potrubia DN 100</t>
  </si>
  <si>
    <t>286540002300</t>
  </si>
  <si>
    <t>Koleno HT DN 100/45°, PP systém pre beztlakový rozvod vnútorného odpadu, PIPELIFE</t>
  </si>
  <si>
    <t>721172306</t>
  </si>
  <si>
    <t>Montáž odbočky HT potrubia DN 40</t>
  </si>
  <si>
    <t>286540007800</t>
  </si>
  <si>
    <t>Odbočka HT DN 40/40/45°, PP systém pre beztlakový rozvod vnútorného odpadu, PIPELIFE</t>
  </si>
  <si>
    <t>721172315</t>
  </si>
  <si>
    <t>Montáž odbočky HT potrubia DN 100</t>
  </si>
  <si>
    <t>286540009900</t>
  </si>
  <si>
    <t>Odbočka HT DN 100/50/45°, PP systém pre beztlakový rozvod vnútorného odpadu, PIPELIFE</t>
  </si>
  <si>
    <t>721175015</t>
  </si>
  <si>
    <t>Montáž zápachového uzáveru (sifónu) pre klimatizačné zariadenia</t>
  </si>
  <si>
    <t>551620027100</t>
  </si>
  <si>
    <t>Vtokový lievik HL21, DN 32, (0,17 l/s), s protizápachovým uzáverom, vetranie a klimatizácia, PP</t>
  </si>
  <si>
    <t>721194104</t>
  </si>
  <si>
    <t>Zriadenie prípojky na potrubí vyvedenie a upevnenie odpadových výpustiek D 40x1, 8</t>
  </si>
  <si>
    <t>721194105</t>
  </si>
  <si>
    <t>Zriadenie prípojky na potrubí vyvedenie a upevnenie odpadových výpustiek D 50x1, 8</t>
  </si>
  <si>
    <t>721194109</t>
  </si>
  <si>
    <t>Zriadenie prípojky na potrubí vyvedenie a upevnenie odpadových výpustiek D 110x2, 3</t>
  </si>
  <si>
    <t>721213006</t>
  </si>
  <si>
    <t>Montáž podlahového vpustu s vodorovným odtokom DN 75</t>
  </si>
  <si>
    <t>286630022500</t>
  </si>
  <si>
    <t>Podlahový vpust HL80.1, (0,5 l/s), variabilný odtok DN 50/75, mriežka nerez 115x115 mm, PP/PE</t>
  </si>
  <si>
    <t>721290111</t>
  </si>
  <si>
    <t>Ostatné - skúška tesnosti kanalizácie v objektoch vodou do DN 125</t>
  </si>
  <si>
    <t>998721201</t>
  </si>
  <si>
    <t>Presun hmôt pre vnútornú kanalizáciu v objektoch výšky do 6 m</t>
  </si>
  <si>
    <t>998721292</t>
  </si>
  <si>
    <t>Vnútorná kanalizácia, prípl.za presun nad vymedz. najväč. dopr. vzdial. do 100m</t>
  </si>
  <si>
    <t>722130801</t>
  </si>
  <si>
    <t>Demontáž potrubia z oceľových rúrok závitových do DN 25,  -0,00213t</t>
  </si>
  <si>
    <t>74</t>
  </si>
  <si>
    <t>722130802</t>
  </si>
  <si>
    <t>Demontáž potrubia z oceľových rúrok závitových nad 25 do DN 40,  -0,00497t</t>
  </si>
  <si>
    <t>76</t>
  </si>
  <si>
    <t>722130916</t>
  </si>
  <si>
    <t>Oprava vodovodného potrubia závitového prerezanie oceľovej rúrky nad 25 do DN 50</t>
  </si>
  <si>
    <t>78</t>
  </si>
  <si>
    <t>722150203</t>
  </si>
  <si>
    <t>Potrubie z oceľ. rúrok závit.asfalt. a jutovaných bezšvík.bežných 11 353.0, 10 004.00 DN 25</t>
  </si>
  <si>
    <t>80</t>
  </si>
  <si>
    <t>722171312</t>
  </si>
  <si>
    <t>Potrubie z viacvrstvových rúr PE pre rozvod vody d20x2,5mm</t>
  </si>
  <si>
    <t>82</t>
  </si>
  <si>
    <t>722171313</t>
  </si>
  <si>
    <t>Potrubie z viacvrstvových rúr PE pre rozvod vody d26x3,0mm</t>
  </si>
  <si>
    <t>84</t>
  </si>
  <si>
    <t>722171314</t>
  </si>
  <si>
    <t>Potrubie z viacvrstvových rúr PE Geberit Mepla d32x3,0mm</t>
  </si>
  <si>
    <t>86</t>
  </si>
  <si>
    <t>722171316r</t>
  </si>
  <si>
    <t>Potrubné tvarovky rozvodu vody nad vymedzené množstvo (% z ceny)</t>
  </si>
  <si>
    <t>88</t>
  </si>
  <si>
    <t>722190401</t>
  </si>
  <si>
    <t>Vyvedenie a upevnenie výpustky DN 15</t>
  </si>
  <si>
    <t>90</t>
  </si>
  <si>
    <t>2861122021</t>
  </si>
  <si>
    <t>Nástenka, jednoduchá, d 20-1/2"</t>
  </si>
  <si>
    <t>92</t>
  </si>
  <si>
    <t>722190403</t>
  </si>
  <si>
    <t>Vyvedenie a upevnenie výpustky DN 25</t>
  </si>
  <si>
    <t>94</t>
  </si>
  <si>
    <t>722221010</t>
  </si>
  <si>
    <t>Montáž guľového kohúta závitového priameho pre vodu G 1/2</t>
  </si>
  <si>
    <t>96</t>
  </si>
  <si>
    <t>5511870090</t>
  </si>
  <si>
    <t>Guľový uzáver pre vodu, 1/2", FF motýľ, mosadz</t>
  </si>
  <si>
    <t>98</t>
  </si>
  <si>
    <t>722221020</t>
  </si>
  <si>
    <t>Montáž guľového kohúta závitového priameho pre vodu G 1</t>
  </si>
  <si>
    <t>100</t>
  </si>
  <si>
    <t>551110013900</t>
  </si>
  <si>
    <t>Guľový uzáver pre vodu Perfecta, 1" FF, páčka, niklovaná mosadz, IVAR</t>
  </si>
  <si>
    <t>102</t>
  </si>
  <si>
    <t>722221095</t>
  </si>
  <si>
    <t>Montáž guľového kohúta závitového s filtrom G 1</t>
  </si>
  <si>
    <t>104</t>
  </si>
  <si>
    <t>551110010300</t>
  </si>
  <si>
    <t>Guľový uzáver pre vodu s filtrom Filter ball, 1" FF, páčka, PN 16, mosadz, IVAR</t>
  </si>
  <si>
    <t>106</t>
  </si>
  <si>
    <t>722221175</t>
  </si>
  <si>
    <t>Montáž poistného ventilu závitového pre vodu G 3/4</t>
  </si>
  <si>
    <t>108</t>
  </si>
  <si>
    <t>5511130290</t>
  </si>
  <si>
    <t>Poistný ventil, 3/4”x6 bar</t>
  </si>
  <si>
    <t>110</t>
  </si>
  <si>
    <t>722221270</t>
  </si>
  <si>
    <t>Montáž spätného ventilu závitového G 3/4</t>
  </si>
  <si>
    <t>112</t>
  </si>
  <si>
    <t>551110016600</t>
  </si>
  <si>
    <t>Spätný ventil kontrolovateľný, 3/4" FF, PN 16, mosadz, disk plast IVAR</t>
  </si>
  <si>
    <t>114</t>
  </si>
  <si>
    <t>722221315</t>
  </si>
  <si>
    <t>Montáž spätnej klapky závitovej pre vodu G 1</t>
  </si>
  <si>
    <t>116</t>
  </si>
  <si>
    <t>551190001900</t>
  </si>
  <si>
    <t>Spätná klapka vodorovná Clapet, 1", tesnenie kov-kov, mosadz, IVAR</t>
  </si>
  <si>
    <t>118</t>
  </si>
  <si>
    <t>722221365</t>
  </si>
  <si>
    <t>Montáž filtra závitového G 3/4</t>
  </si>
  <si>
    <t>120</t>
  </si>
  <si>
    <t>422010003000</t>
  </si>
  <si>
    <t>Filter závitový, 3/4", PN 20, mosadz OT 58, IVAR</t>
  </si>
  <si>
    <t>122</t>
  </si>
  <si>
    <t>722229101</t>
  </si>
  <si>
    <t>Montáž ventilu výtok., plavák.,vypúšť.,odvodňov.,kohút.plniaceho,vypúšťacieho PN 0.6, ventilov G 1/2</t>
  </si>
  <si>
    <t>124</t>
  </si>
  <si>
    <t>1220182r</t>
  </si>
  <si>
    <t>Ostatné prepojovacie a kotviace tvarovky dopojenia zásobníka TUV</t>
  </si>
  <si>
    <t>126</t>
  </si>
  <si>
    <t>722250005</t>
  </si>
  <si>
    <t>Montáž hydrantového systému s tvarovo stálou hadicou D 25</t>
  </si>
  <si>
    <t>súb.</t>
  </si>
  <si>
    <t>128</t>
  </si>
  <si>
    <t>449150000800</t>
  </si>
  <si>
    <t>Hydrantový systém s tvarovo stálou hadicou D 25 PH-PLUS, hadica 30 m, skriňa 710x710x245 mm, plné dvierka, prúdnica ekv. 10</t>
  </si>
  <si>
    <t>130</t>
  </si>
  <si>
    <t>722290226</t>
  </si>
  <si>
    <t>Tlaková skúška vodovodného potrubia  do DN 50</t>
  </si>
  <si>
    <t>132</t>
  </si>
  <si>
    <t>722290234</t>
  </si>
  <si>
    <t>Prepláchnutie a dezinfekcia vodovodného potrubia do DN 80</t>
  </si>
  <si>
    <t>134</t>
  </si>
  <si>
    <t>998722201</t>
  </si>
  <si>
    <t>Presun hmôt pre vnútorný vodovod v objektoch výšky do 6 m</t>
  </si>
  <si>
    <t>136</t>
  </si>
  <si>
    <t>998722292</t>
  </si>
  <si>
    <t>Vodovod, prípl.za presun nad vymedz. najväčšiu dopravnú vzdialenosť do 100m</t>
  </si>
  <si>
    <t>138</t>
  </si>
  <si>
    <t>725110811</t>
  </si>
  <si>
    <t>Demontáž záchoda splachovacieho s nádržou alebo s tlakovým splachovačom,  -0,01933t</t>
  </si>
  <si>
    <t>140</t>
  </si>
  <si>
    <t>725119308</t>
  </si>
  <si>
    <t>Montáž záchodovej misy kombinovanej s zvislým odpadom</t>
  </si>
  <si>
    <t>142</t>
  </si>
  <si>
    <t>6420133890.1</t>
  </si>
  <si>
    <t>WC kombinované stojacie s nádržkou a poklopom</t>
  </si>
  <si>
    <t>144</t>
  </si>
  <si>
    <t>725122813</t>
  </si>
  <si>
    <t>Demontáž pisoára s nádržkou a 1 záchodom,  -0,01720t</t>
  </si>
  <si>
    <t>146</t>
  </si>
  <si>
    <t>725122911</t>
  </si>
  <si>
    <t>Príplatok za každý ďalší záchod -0,01400t</t>
  </si>
  <si>
    <t>148</t>
  </si>
  <si>
    <t>75</t>
  </si>
  <si>
    <t>725210821</t>
  </si>
  <si>
    <t>Demontáž umývadiel alebo umývadielok bez výtokovej armatúry,  -0,01946t</t>
  </si>
  <si>
    <t>150</t>
  </si>
  <si>
    <t>725219401</t>
  </si>
  <si>
    <t>Montáž umývadla na skrutky do muriva, bez výtokovej armatúry</t>
  </si>
  <si>
    <t>152</t>
  </si>
  <si>
    <t>77</t>
  </si>
  <si>
    <t>6420135110</t>
  </si>
  <si>
    <t>Umývadlo keramické 50cm</t>
  </si>
  <si>
    <t>154</t>
  </si>
  <si>
    <t>725220832</t>
  </si>
  <si>
    <t>Demontáž vane akrylátovej vane rovnej do sute,  -0.08510t</t>
  </si>
  <si>
    <t>156</t>
  </si>
  <si>
    <t>79</t>
  </si>
  <si>
    <t>725241112</t>
  </si>
  <si>
    <t>Montáž - vanička sprchová akrylátová štvorcová 900x900 mm</t>
  </si>
  <si>
    <t>158</t>
  </si>
  <si>
    <t>5542350300</t>
  </si>
  <si>
    <t>Vanička sprchová 90x90 cm</t>
  </si>
  <si>
    <t>160</t>
  </si>
  <si>
    <t>81</t>
  </si>
  <si>
    <t>725245122</t>
  </si>
  <si>
    <t>Montáž - zástena sprchová dvojkrídlová do výšky 2000 mm a šírky 900 mm</t>
  </si>
  <si>
    <t>162</t>
  </si>
  <si>
    <t>5548443200</t>
  </si>
  <si>
    <t>Sprchové dvierka 900 rozmer 880-940cm</t>
  </si>
  <si>
    <t>164</t>
  </si>
  <si>
    <t>83</t>
  </si>
  <si>
    <t>725329130</t>
  </si>
  <si>
    <t>Montáž kuchynských drezov, ostantných typov dvojitých, dvojdrezových,. bez výtok. armatúr</t>
  </si>
  <si>
    <t>166</t>
  </si>
  <si>
    <t>5523144900</t>
  </si>
  <si>
    <t>Kuchynský 2-drez  do dosky nerez 810x510-210, 1+sifón</t>
  </si>
  <si>
    <t>168</t>
  </si>
  <si>
    <t>85</t>
  </si>
  <si>
    <t>725333360</t>
  </si>
  <si>
    <t>Montáž výlevky keramickej voľne stojacej bez výtokovej armatúry</t>
  </si>
  <si>
    <t>170</t>
  </si>
  <si>
    <t>6420144380</t>
  </si>
  <si>
    <t>Výlevka keramická</t>
  </si>
  <si>
    <t>172</t>
  </si>
  <si>
    <t>87</t>
  </si>
  <si>
    <t>725590811</t>
  </si>
  <si>
    <t>Vnútrostav. premiestnenie vybúr. hmôt zariaď. predmetov vodorovne do 100 m z budov s výš. do 6 m</t>
  </si>
  <si>
    <t>174</t>
  </si>
  <si>
    <t>725819201</t>
  </si>
  <si>
    <t>Montáž ventilu nástenného G 1/2</t>
  </si>
  <si>
    <t>176</t>
  </si>
  <si>
    <t>89</t>
  </si>
  <si>
    <t>5511874580</t>
  </si>
  <si>
    <t>Guľový rohový ventil, 1/2" x 3/8"</t>
  </si>
  <si>
    <t>178</t>
  </si>
  <si>
    <t>725829201</t>
  </si>
  <si>
    <t>Montáž batérie umývadlovej a drezovej nástennej pákovej, alebo klasickej</t>
  </si>
  <si>
    <t>180</t>
  </si>
  <si>
    <t>91</t>
  </si>
  <si>
    <t>551450003400</t>
  </si>
  <si>
    <t>Batéria umývadlová nástenná páková Lyra, výtokové rameno 210 mm, rozteč 150 mm, chróm, JIKA</t>
  </si>
  <si>
    <t>182</t>
  </si>
  <si>
    <t>551450000600</t>
  </si>
  <si>
    <t>Batéria drezová stojanková páková Lyra s otočným výtokovým ramienkom, rozmer 247x151 mm, chróm, JIKA</t>
  </si>
  <si>
    <t>184</t>
  </si>
  <si>
    <t>93</t>
  </si>
  <si>
    <t>725839215</t>
  </si>
  <si>
    <t>Montáž batérie vaňovej nástennej s roztečou 100 mm</t>
  </si>
  <si>
    <t>186</t>
  </si>
  <si>
    <t>551450001000</t>
  </si>
  <si>
    <t>Batéria nástenná páková Dino, rozteč 100 mm, chróm, JIKA</t>
  </si>
  <si>
    <t>188</t>
  </si>
  <si>
    <t>95</t>
  </si>
  <si>
    <t>725849201</t>
  </si>
  <si>
    <t>Montáž batérie sprchovej nástennej pákovej, klasickej</t>
  </si>
  <si>
    <t>190</t>
  </si>
  <si>
    <t>SP0001651</t>
  </si>
  <si>
    <t>Batéria nástenná sprchová bez príslušenstva, 1/2"</t>
  </si>
  <si>
    <t>192</t>
  </si>
  <si>
    <t>97</t>
  </si>
  <si>
    <t>725849205</t>
  </si>
  <si>
    <t>Montáž batérie sprchovej nástennej, držiak sprchy s nastaviteľnou výškou sprchy</t>
  </si>
  <si>
    <t>194</t>
  </si>
  <si>
    <t>5513006810</t>
  </si>
  <si>
    <t>Sprchová sada</t>
  </si>
  <si>
    <t>196</t>
  </si>
  <si>
    <t>99</t>
  </si>
  <si>
    <t>725869301</t>
  </si>
  <si>
    <t>Montáž zápachovej uzávierky pre zariaďovacie predmety, umývadlová do D 40</t>
  </si>
  <si>
    <t>198</t>
  </si>
  <si>
    <t>5516119100</t>
  </si>
  <si>
    <t>Uzávierka zápachová  C 6/4"</t>
  </si>
  <si>
    <t>200</t>
  </si>
  <si>
    <t>101</t>
  </si>
  <si>
    <t>725869311</t>
  </si>
  <si>
    <t>Montáž zápachovej uzávierky pre zariaďovacie predmety, drezová do D 50 (pre jeden drez)</t>
  </si>
  <si>
    <t>202</t>
  </si>
  <si>
    <t>2863120185</t>
  </si>
  <si>
    <t>Drezový odtok jednodielny D 50</t>
  </si>
  <si>
    <t>204</t>
  </si>
  <si>
    <t>103</t>
  </si>
  <si>
    <t>725869320</t>
  </si>
  <si>
    <t>Montáž zápachovej uzávierky pre zariaďovacie predmety, pračkovej  do D 40</t>
  </si>
  <si>
    <t>206</t>
  </si>
  <si>
    <t>2863120235r</t>
  </si>
  <si>
    <t>Odpadový komplet pre umývačku s prívodom vody D 40</t>
  </si>
  <si>
    <t>208</t>
  </si>
  <si>
    <t>105</t>
  </si>
  <si>
    <t>725869340</t>
  </si>
  <si>
    <t>Montáž zápachovej uzávierky pre zariaďovacie predmety, sprchovej do D 50</t>
  </si>
  <si>
    <t>210</t>
  </si>
  <si>
    <t>551620002800</t>
  </si>
  <si>
    <t>Odtok sprchovej vaničky s otvorom pre ventil d 52 mm, pripájacie koleno d 50 mm s guľovým kĺbom, plast, GEBERIT</t>
  </si>
  <si>
    <t>212</t>
  </si>
  <si>
    <t>107</t>
  </si>
  <si>
    <t>998725201</t>
  </si>
  <si>
    <t>Presun hmôt pre zariaďovacie predmety v objektoch výšky do 6 m</t>
  </si>
  <si>
    <t>214</t>
  </si>
  <si>
    <t>998725292</t>
  </si>
  <si>
    <t>Zariaďovacie predmety, prípl.za presun nad vymedz. najväčšiu dopravnú vzdialenosť do 100m</t>
  </si>
  <si>
    <t>216</t>
  </si>
  <si>
    <t>109</t>
  </si>
  <si>
    <t>732219235</t>
  </si>
  <si>
    <t>Dopojenie zásobníka TUV zo strany studenej vody, cirkulácie teplej vody a teplej vody.</t>
  </si>
  <si>
    <t>218</t>
  </si>
  <si>
    <t>4847665990</t>
  </si>
  <si>
    <t>Zásobn.ohrievač vody v spojení s plynovým kotlom, objem 120L - dodávka časti UVK strojovňa</t>
  </si>
  <si>
    <t>220</t>
  </si>
  <si>
    <t>111</t>
  </si>
  <si>
    <t>732331543</t>
  </si>
  <si>
    <t>Expanzomat pre studenú vodu, bez poistného ventilu, tlak 10 barov, objem 25 l</t>
  </si>
  <si>
    <t>222</t>
  </si>
  <si>
    <t>732491000</t>
  </si>
  <si>
    <t>Montáž cirkulačného čerpadla DN 15 rozpon 80 mm výtlak do 1,4 m</t>
  </si>
  <si>
    <t>224</t>
  </si>
  <si>
    <t>113</t>
  </si>
  <si>
    <t>4268157200</t>
  </si>
  <si>
    <t>Cirkulačné čerpadlo 1x230V 50Hz</t>
  </si>
  <si>
    <t>226</t>
  </si>
  <si>
    <t>998732201</t>
  </si>
  <si>
    <t>Presun hmôt pre strojovne v objektoch výšky do 6 m</t>
  </si>
  <si>
    <t>228</t>
  </si>
  <si>
    <t>115</t>
  </si>
  <si>
    <t>998732293</t>
  </si>
  <si>
    <t>Strojovne, prípl.za presun nad vymedz. najväčšiu dopravnú vzdialenosť do 500 m</t>
  </si>
  <si>
    <t>230</t>
  </si>
  <si>
    <t>734209101</t>
  </si>
  <si>
    <t>Montáž závitovej armatúry s 1 závitom do G 1/2</t>
  </si>
  <si>
    <t>232</t>
  </si>
  <si>
    <t>117</t>
  </si>
  <si>
    <t>4849120540</t>
  </si>
  <si>
    <t>Uzatvárací ventil pre manometer  1/2" x 1/4"</t>
  </si>
  <si>
    <t>234</t>
  </si>
  <si>
    <t>4849210332</t>
  </si>
  <si>
    <t>Manometer radiálny, 1/4", O 50 mm</t>
  </si>
  <si>
    <t>236</t>
  </si>
  <si>
    <t>119</t>
  </si>
  <si>
    <t>734261223</t>
  </si>
  <si>
    <t>Závitový medzikus Ve 4300 - priamy G 1/2</t>
  </si>
  <si>
    <t>238</t>
  </si>
  <si>
    <t>734261225</t>
  </si>
  <si>
    <t>Závitový medzikus Ve 4300 - priamy G 1</t>
  </si>
  <si>
    <t>240</t>
  </si>
  <si>
    <t>121</t>
  </si>
  <si>
    <t>998734201</t>
  </si>
  <si>
    <t>Presun hmôt pre armatúry v objektoch výšky do 6 m</t>
  </si>
  <si>
    <t>242</t>
  </si>
  <si>
    <t>998734293</t>
  </si>
  <si>
    <t>Armatúry, prípl.za presun nad vymedz. najväčšiu dopravnú vzdialenosť do 500 m</t>
  </si>
  <si>
    <t>244</t>
  </si>
  <si>
    <t>123</t>
  </si>
  <si>
    <t>766811071.1</t>
  </si>
  <si>
    <t>Montáž a dopojenie umývačky riadu</t>
  </si>
  <si>
    <t>246</t>
  </si>
  <si>
    <t>5523401220.1</t>
  </si>
  <si>
    <t>Umývačka riadu</t>
  </si>
  <si>
    <t>248</t>
  </si>
  <si>
    <t>125</t>
  </si>
  <si>
    <t>HZS000111</t>
  </si>
  <si>
    <t>Stavebno montážne práce menej náročne, pomocné alebo manupulačné (Tr 1) v rozsahu viac ako 8 hodín - sekacie a búracie práce</t>
  </si>
  <si>
    <t>hod</t>
  </si>
  <si>
    <t>262144</t>
  </si>
  <si>
    <t>250</t>
  </si>
  <si>
    <t>03 - Ustredné kúrenie</t>
  </si>
  <si>
    <t>03.1 - Odberné plynové zariadenie</t>
  </si>
  <si>
    <t xml:space="preserve">    723 - Zdravotechnika - plynovod</t>
  </si>
  <si>
    <t xml:space="preserve">    23-M - Montáže potrubia</t>
  </si>
  <si>
    <t>551210009500</t>
  </si>
  <si>
    <t>Ventil odvzdušňovací automatický, 1/2", PN 10, mosadz, IVAR</t>
  </si>
  <si>
    <t>723120203</t>
  </si>
  <si>
    <t>Potrubie z oceľových rúrok závitových čiernych spájaných zvarovaním - akosť 11 353.0 DN 20</t>
  </si>
  <si>
    <t>723120804</t>
  </si>
  <si>
    <t>Demontáž potrubia zvarovaného z oceľových rúrok závitových do DN 25,  -0,00215t</t>
  </si>
  <si>
    <t>723190252</t>
  </si>
  <si>
    <t>Prípojka k strojom a zariadeniam vyvedenie a upevnenie plynov.výpustiek na potrubí DN 20 s nástenkou</t>
  </si>
  <si>
    <t>723190901</t>
  </si>
  <si>
    <t>Oprava plynovodného potrubia uzatvorenie alebo otvorenie plynovodného potrubia pri opravách</t>
  </si>
  <si>
    <t>723190907</t>
  </si>
  <si>
    <t>Oprava plynovodného potrubia odvzdušnenie a napustenie potrubia</t>
  </si>
  <si>
    <t>723190909</t>
  </si>
  <si>
    <t>Oprava plynovodného potrubia neúradná tlaková skúška doterajšieho potrubia</t>
  </si>
  <si>
    <t>723190913</t>
  </si>
  <si>
    <t>Oprava plynovodného potrubia navarenie odbočky na potrubie DN 20</t>
  </si>
  <si>
    <t>723239102</t>
  </si>
  <si>
    <t>Montáž armatúry závitovej s dvoma závitmi, kohútik priamy,solenoidový ventil G 3/4</t>
  </si>
  <si>
    <t>723999904</t>
  </si>
  <si>
    <t>Revízia</t>
  </si>
  <si>
    <t>723999905</t>
  </si>
  <si>
    <t>IČ</t>
  </si>
  <si>
    <t>733191914</t>
  </si>
  <si>
    <t>Oprava rozvodov potrubí z oceľových rúrok zaslepenie kovaním a zavarením DN 20</t>
  </si>
  <si>
    <t>230230016</t>
  </si>
  <si>
    <t>Hlavná tlaková skúška vzduchom 0, 6 MPa - STN 38 6413 DN 50</t>
  </si>
  <si>
    <t>03.2 - Vykurovanie</t>
  </si>
  <si>
    <t xml:space="preserve">    731 - Ústredné kúrenie, kotolne</t>
  </si>
  <si>
    <t xml:space="preserve">    733 - Ústredné kúrenie, rozvodné potrubie</t>
  </si>
  <si>
    <t xml:space="preserve">    735 - Ústredné kúrenie, vykurovacie telesá</t>
  </si>
  <si>
    <t>612421131</t>
  </si>
  <si>
    <t>Oprava vnútorných vápenných omietok stien, opravovaná plocha do 5 %, štuková</t>
  </si>
  <si>
    <t>612421131r</t>
  </si>
  <si>
    <t>Oprava rýh a prestupov stenami</t>
  </si>
  <si>
    <t>971046004</t>
  </si>
  <si>
    <t>Jadrové vrty diamantovými korunkami do D 50 mm do stien - betónových, obkladov -0,00004t</t>
  </si>
  <si>
    <t>cm</t>
  </si>
  <si>
    <t>972046004</t>
  </si>
  <si>
    <t>Jadrové vrty diamantovými korunkami do D 50 mm do stropov - betónových, dlažieb -0,00004t</t>
  </si>
  <si>
    <t>973026191</t>
  </si>
  <si>
    <t>Vysekanie v murive z kameňa, kapsy veľ. do 150x150x100 mm,  -0,00500t</t>
  </si>
  <si>
    <t>974031134</t>
  </si>
  <si>
    <t>Vysekanie rýh v akomkoľvek murive tehlovom na akúkoľvek maltu do hĺbky 50 mm a š. do 150 mm,  -0,01300t</t>
  </si>
  <si>
    <t>731200826</t>
  </si>
  <si>
    <t>Demontáž kotla oceľového na kvapalné alebo plynné palivá s výkonom nad 40 do 60 kW,  -0,35625t</t>
  </si>
  <si>
    <t>731261080</t>
  </si>
  <si>
    <t>Montáž plynového kotla nástenného kondenzačného vykurovacieho so zásobníkom objem 120 l</t>
  </si>
  <si>
    <t>484120009600</t>
  </si>
  <si>
    <t>Kotol kondenzačný, vykurovací Vitodens 200-W na plyn pre ekvitermickú prevádzku, výkon 1,9-19,0 kW (50/30°C)/1,7-17,6 kW (80/60°C) so zásobníkom Vitocell 100-W typ CUGA, objem 120 l, reguláciou Vitotronic 200, typ HO2B, VIESSMANN</t>
  </si>
  <si>
    <t>7459591</t>
  </si>
  <si>
    <t>sada odtok. lievika Vitodens/Vitopend</t>
  </si>
  <si>
    <t>7180097</t>
  </si>
  <si>
    <t>poistná skupina rohové vyhotovenie</t>
  </si>
  <si>
    <t>7172998</t>
  </si>
  <si>
    <t>odkaľovač MagnaBooster 1"</t>
  </si>
  <si>
    <t>7546077</t>
  </si>
  <si>
    <t>tep. izol. pre odkaľovač SpiroTrap MB3</t>
  </si>
  <si>
    <t>484120027200</t>
  </si>
  <si>
    <t>Koleno AZ 87° pre rozmer systému D 60/100 mm pre Vitodens a Vitocrossal 300, VIESSMANN</t>
  </si>
  <si>
    <t>484120028300</t>
  </si>
  <si>
    <t>Kus AZ revízny, priamy pre rozmer systému D 60/100 mm pre Vitodens a Vitocrossal 300, VIESSMANN</t>
  </si>
  <si>
    <t>484120031000</t>
  </si>
  <si>
    <t>Prechod AZ strechou pre rozmer systému D 60/100 mm, čierna pre Vitodens a Vitocrossal 300, VIESSMANN</t>
  </si>
  <si>
    <t>484120033900</t>
  </si>
  <si>
    <t>Rúra AZ 0,5 m dlhá pre rozmer systému D 60/100 mm pre Vitodens a Vitocrossal 300, VIESSMANN</t>
  </si>
  <si>
    <t>484120034500</t>
  </si>
  <si>
    <t>Rúra AZ 1,95 m dlhá pre rozmer systému D 60/100 mm pre Vitodens a Vitocrossal 300, VIESSMANN</t>
  </si>
  <si>
    <t>731321811</t>
  </si>
  <si>
    <t>Demontáž pretlakového poistného zariad. nízkotlak. parných kotlov s jednou nádobou objemu 30 l DN 50,  -0,09592t</t>
  </si>
  <si>
    <t>731391811</t>
  </si>
  <si>
    <t>Vypúšťanie vody z kotla do kanalizácie samospádom o v. pl.kotla do 5 m2</t>
  </si>
  <si>
    <t>998731101</t>
  </si>
  <si>
    <t>Presun hmôt pre kotolne umiestnené vo výške (hĺbke) do 6 m</t>
  </si>
  <si>
    <t>732211813</t>
  </si>
  <si>
    <t>Demontáž ohrievača zásobníkového ležatého objemu do 630 l,  -0,29980t</t>
  </si>
  <si>
    <t>732212815</t>
  </si>
  <si>
    <t>Demontáž ohrievača zásobníkového stojatého objemu do 1600 l,  -0,51196t</t>
  </si>
  <si>
    <t>732331006</t>
  </si>
  <si>
    <t>Montáž expanznej nádoby tlak 3 bary s membránou 18 l</t>
  </si>
  <si>
    <t>FL16020</t>
  </si>
  <si>
    <t>Membránová expanzná nádoba pre vykurovacie a chladiace systémy Flexcon CE Top 18/2,5, MEIBES</t>
  </si>
  <si>
    <t>732420812</t>
  </si>
  <si>
    <t>Demontáž čerpadla obehového špirálového (do potrubia) DN 40,  -0,02100t</t>
  </si>
  <si>
    <t>998732101</t>
  </si>
  <si>
    <t>733110806</t>
  </si>
  <si>
    <t>Demontáž potrubia z oceľových rúrok závitových nad 15 do DN 32,  -0,00320t</t>
  </si>
  <si>
    <t>733167115</t>
  </si>
  <si>
    <t>Montáž plasthliníkového potrubia RAUTITAN flex lisovaním D 16x2,2</t>
  </si>
  <si>
    <t>286130002700</t>
  </si>
  <si>
    <t>Rúra RAUTITAN flex univerzálna D 16x2,2 mm, 100 m kotúč, vysokotlakovo zosieťovaný polyetylén (RAU-PE-Xa), REHAU</t>
  </si>
  <si>
    <t>286220042400</t>
  </si>
  <si>
    <t>Spojka RAUTITAN PX obojstranne rovnaká D 16 mm , materiál: PPSU, REHAU</t>
  </si>
  <si>
    <t>733167118</t>
  </si>
  <si>
    <t>Montáž plasthliníkového potrubia RAUTITAN flex lisovaním D 20x2,8</t>
  </si>
  <si>
    <t>286130002900</t>
  </si>
  <si>
    <t>Rúra RAUTITAN flex univerzálna D 20x2,8 mm, 100 m kotúč, vysokotlakovo zosieťovaný polyetylén (RAU-PE-Xa), REHAU</t>
  </si>
  <si>
    <t>286220042500</t>
  </si>
  <si>
    <t>Spojka RAUTITAN PX obojstranne rovnaká D 20 mm , materiál: PPSU, REHAU</t>
  </si>
  <si>
    <t>733167121</t>
  </si>
  <si>
    <t>Montáž plasthliníkového potrubia RAUTITAN flex lisovaním D 25x3,5</t>
  </si>
  <si>
    <t>286130003200</t>
  </si>
  <si>
    <t>Rúra RAUTITAN flex univerzálna D 25x3,5 mm, 100 m kotúč, vysokotlakovo zosieťovaný polyetylén (RAU-PE-Xa), REHAU</t>
  </si>
  <si>
    <t>733167124</t>
  </si>
  <si>
    <t>Montáž plasthliníkového potrubia RAUTITAN flex lisovaním D 32x4,4</t>
  </si>
  <si>
    <t>286130003400</t>
  </si>
  <si>
    <t>Rúra RAUTITAN flex univerzálna D 32x4,4 mm, 100 m kotúč, vysokotlakovo zosieťovaný polyetylén (RAU-PE-Xa), REHAU</t>
  </si>
  <si>
    <t>733167157</t>
  </si>
  <si>
    <t>Montáž plasthliníkového prechodu RAUTITAN lisovaním D 16</t>
  </si>
  <si>
    <t>198730019600</t>
  </si>
  <si>
    <t>Prechod s vonkajším závitom RAUTITAN RX 16 - R 1/2, červený bronz, REHAU</t>
  </si>
  <si>
    <t>733167178</t>
  </si>
  <si>
    <t>Montáž plasthliníkového kolena RAUTITAN lisovaním D 16</t>
  </si>
  <si>
    <t>286220006800</t>
  </si>
  <si>
    <t>Koleno 90° RAUTITAN PX s centrovacími zarážkami D 16 mm, materiál: PPSU, REHAU</t>
  </si>
  <si>
    <t>733167184</t>
  </si>
  <si>
    <t>Montáž plasthliníkového kolena RAUTITAN lisovaním D 25</t>
  </si>
  <si>
    <t>286220007000</t>
  </si>
  <si>
    <t>Koleno 90° RAUTITAN PX s centrovacími zarážkami D 25 mm, materiál: PPSU, REHAU</t>
  </si>
  <si>
    <t>733167187</t>
  </si>
  <si>
    <t>Montáž plasthliníkového kolena RAUTITAN lisovaním D 32</t>
  </si>
  <si>
    <t>286220007100</t>
  </si>
  <si>
    <t>Koleno 90° RAUTITAN PX s centrovacími zarážkami D 32 mm, materiál: PPSU, REHAU</t>
  </si>
  <si>
    <t>733167200</t>
  </si>
  <si>
    <t>Montáž plasthliníkového T-kusu RAUTITAN lisovaním D 20</t>
  </si>
  <si>
    <t>286220017400</t>
  </si>
  <si>
    <t>T-Kus RAUTITAN PX D 20-16-16 mm, odbočka a prietok redukované, materiál: PPSU, REHAU</t>
  </si>
  <si>
    <t>286220017600</t>
  </si>
  <si>
    <t>T-Kus RAUTITAN PX D 20-20-16 mm, prietoková redukcia, materiál: PPSU, REHAU</t>
  </si>
  <si>
    <t>733167203</t>
  </si>
  <si>
    <t>Montáž plasthliníkového T-kusu RAUTITAN lisovaním D 25</t>
  </si>
  <si>
    <t>286220018100</t>
  </si>
  <si>
    <t>T-Kus RAUTITAN PX D 25-16-20 mm, odbočka a prietok redukované, materiál: PPSU, REHAU</t>
  </si>
  <si>
    <t>286220018300</t>
  </si>
  <si>
    <t>T-Kus RAUTITAN PX D 25-20-16 mm, odbočka a prietok redukované, materiál: PPSU, REHAU</t>
  </si>
  <si>
    <t>733167206</t>
  </si>
  <si>
    <t>Montáž plasthliníkového T-kusu RAUTITAN lisovaním D 32</t>
  </si>
  <si>
    <t>286220019500</t>
  </si>
  <si>
    <t>T-Kus RAUTITAN PX D 32-25-25 mm, odbočka a prietok redukované, materiál: PPSU, REHAU</t>
  </si>
  <si>
    <t>733191301</t>
  </si>
  <si>
    <t>Tlaková skúška plastového potrubia do 32 mm</t>
  </si>
  <si>
    <t>733890803</t>
  </si>
  <si>
    <t>Vnútrostav. premiestnenie vybúraných hmôt rozvodov potrubia vodorovne do 100 m z obj. výš. do 24m</t>
  </si>
  <si>
    <t>998733101</t>
  </si>
  <si>
    <t>Presun hmôt pre rozvody potrubia v objektoch výšky do 6 m</t>
  </si>
  <si>
    <t>769070456</t>
  </si>
  <si>
    <t>Rám kruhový pre kotvenie dopravného potrubia.</t>
  </si>
  <si>
    <t>551240001400</t>
  </si>
  <si>
    <t>Kohút plniaci a vypúšťací K 310, DN 15, PN 10</t>
  </si>
  <si>
    <t>734209114</t>
  </si>
  <si>
    <t>Montáž závitovej armatúry s 2 závitmi G 3/4</t>
  </si>
  <si>
    <t>551240010700</t>
  </si>
  <si>
    <t>Guľový kohút so zaistením MK 3/4" - príslušenstvo k expanzným nádobám, REFLEX</t>
  </si>
  <si>
    <t>1210002</t>
  </si>
  <si>
    <t>Kohút guľový PROFI s pákovým ovládačom, PN 50, DN 20, HERZ</t>
  </si>
  <si>
    <t>734213270.1</t>
  </si>
  <si>
    <t>Montáž ventilu odvzdušňovacieho závitového automatického G 1/2 so spätnou klapkou</t>
  </si>
  <si>
    <t>4848906830</t>
  </si>
  <si>
    <t>Automatický odvzdušňovací ventil so spätnou klapkou, 1/2”</t>
  </si>
  <si>
    <t>734291330</t>
  </si>
  <si>
    <t>734209116</t>
  </si>
  <si>
    <t>Montáž závitovej armatúry s 2 závitmi G 5/4</t>
  </si>
  <si>
    <t>1210004</t>
  </si>
  <si>
    <t>Kohút guľový PROFI s pákovým ovládačom, PN 40, DN 32, HERZ</t>
  </si>
  <si>
    <t>734213270</t>
  </si>
  <si>
    <t>551210009300</t>
  </si>
  <si>
    <t>Ventil odvzdušňovací automatický 1/2” so spätnou klapkou, armatúry pre uzavreté systémy, GIACOMINI</t>
  </si>
  <si>
    <t>734209112</t>
  </si>
  <si>
    <t>Montáž závitovej armatúry s 2 závitmi do G 1/2</t>
  </si>
  <si>
    <t>1396601</t>
  </si>
  <si>
    <t>3000-RL5 Diel pripájací s prednastav., priamy pre 2-rúrk. sústavy, obojstr. vypúšť./napúšť. uzatvár., pripoj. G 3/4, vonk. G 3/4 s kuž. tesnením, HERZ</t>
  </si>
  <si>
    <t>1778341</t>
  </si>
  <si>
    <t>Ventil VUA-40 DN 15, 4-cestný term. priamy pre 2-rúrk. sústavy, prednastav. term. zvršok, pripoj. telesa ponor. rúrou dĺ. 150 mm, DN 11 mm, HERZ</t>
  </si>
  <si>
    <t>1392301</t>
  </si>
  <si>
    <t>Ventil do spiatočky RL-5 DN 15, priamy s prednastav. napúšťania/vypúšťania/uzavretia s prípojkou s kuž. tesnením, pripojenie uni. hrdlom, HERZ</t>
  </si>
  <si>
    <t>1772491</t>
  </si>
  <si>
    <t>Ventil TS-90 DN 15, termostatický, rohový, prípojka na vykur. teleso z kužeľ. tesnením, pripojenie univerzál. hrdlom, HERZ</t>
  </si>
  <si>
    <t>734223208</t>
  </si>
  <si>
    <t>Montáž termostatickej hlavice kvapalinovej jednoduchej</t>
  </si>
  <si>
    <t>1923098</t>
  </si>
  <si>
    <t>Hlavica termostatická H Design, M 30x1,5 s kvap. snímačom, poloha 0, nastav. protimraz. ochrana pri cca 6°C, od 6-30 °C, HERZ</t>
  </si>
  <si>
    <t>1923006</t>
  </si>
  <si>
    <t>Hlavica termostatická Design, M 30x1,5 s kvap. snímačom, poloha 0, nastav. protimraz. ochrana pri cca 6°C, od 6-30 °C, HERZ</t>
  </si>
  <si>
    <t>998734101</t>
  </si>
  <si>
    <t>998734193</t>
  </si>
  <si>
    <t>735000912</t>
  </si>
  <si>
    <t>Vyregulovanie dvojregulačného ventilu s termostatickým ovládaním</t>
  </si>
  <si>
    <t>735151811</t>
  </si>
  <si>
    <t>Demontáž radiátora panelového jednoradového stavebnej dľžky do 1500 mm,  -0,01235t</t>
  </si>
  <si>
    <t>735154010</t>
  </si>
  <si>
    <t>Montáž vykurovacieho telesa panelového jednoradového výšky 300 mm/ dĺžky 400-600 mm</t>
  </si>
  <si>
    <t>1133052013</t>
  </si>
  <si>
    <t>Oceľové panelové radiátory KORAD 11VK 300x500, s pripojením vpravo/vľavo, s 1 panelom a 1 konvektorom</t>
  </si>
  <si>
    <t>735154040</t>
  </si>
  <si>
    <t>Montáž vykurovacieho telesa panelového jednoradového 600 mm/ dĺžky 400-600 mm</t>
  </si>
  <si>
    <t>1136042013</t>
  </si>
  <si>
    <t>Oceľové panelové radiátory KORAD 11VK 600x400, s pripojením vpravo/vľavo, s 1 panelom a 1 konvektorom</t>
  </si>
  <si>
    <t>1136052013</t>
  </si>
  <si>
    <t>Oceľové panelové radiátory KORAD 11VK 600x500, s pripojením vpravo/vľavo, s 1 panelom a 1 konvektorom</t>
  </si>
  <si>
    <t>735154141</t>
  </si>
  <si>
    <t>Montáž vykurovacieho telesa panelového dvojradového výšky 600 mm/ dĺžky 700-900 mm</t>
  </si>
  <si>
    <t>2036074013U</t>
  </si>
  <si>
    <t>Oceľové panelové radiátory KORAD 20VK 600x700, s pripojením vpravo/vľavo, s 2 panelmi</t>
  </si>
  <si>
    <t>2036084013U</t>
  </si>
  <si>
    <t>Oceľové panelové radiátory KORAD 20VK 600x800, s pripojením vpravo/vľavo, s 2 panelmi</t>
  </si>
  <si>
    <t>2036094013U</t>
  </si>
  <si>
    <t>Oceľové panelové radiátory KORAD 20VK 600x900, s pripojením vpravo/vľavo, s 2 panelmi</t>
  </si>
  <si>
    <t>735154142</t>
  </si>
  <si>
    <t>Montáž vykurovacieho telesa panelového dvojradového výšky 600 mm/ dĺžky 1000-1200 mm</t>
  </si>
  <si>
    <t>2036104013U</t>
  </si>
  <si>
    <t>Oceľové panelové radiátory KORAD 20VK 600x1000, s pripojením vpravo/vľavo, s 2 panelmi</t>
  </si>
  <si>
    <t>2036124013U</t>
  </si>
  <si>
    <t>Oceľové panelové radiátory KORAD 20VK 600x1200, s pripojením vpravo/vľavo, s 2 panelmi</t>
  </si>
  <si>
    <t>2046104013U</t>
  </si>
  <si>
    <t>Oceľové panelové radiátory KORAD 20K 600x1000, s bočným pripojením, s 2 panelmi</t>
  </si>
  <si>
    <t>2046124013U</t>
  </si>
  <si>
    <t>Oceľové panelové radiátory KORAD 20K 600x1200, s bočným pripojením, s 2 panelmi</t>
  </si>
  <si>
    <t>735158120</t>
  </si>
  <si>
    <t>Vykurovacie telesá panelové, tlaková skúška telesa vodou U. S. Steel Košice dvojradového</t>
  </si>
  <si>
    <t>735153300</t>
  </si>
  <si>
    <t>Príplatok k cene za odvzdušňovací ventil telies U. S. Steel Košice s príplatkom 8 %</t>
  </si>
  <si>
    <t>735291800</t>
  </si>
  <si>
    <t>Demontáž konzol alebo držiakov vykurovacieho telesa, registra, konvektora do odpadu</t>
  </si>
  <si>
    <t>735890802</t>
  </si>
  <si>
    <t>Vnútrostaveniskové premiestnenie vybúraných hmôt vykurovacích telies do 12m</t>
  </si>
  <si>
    <t>998735101</t>
  </si>
  <si>
    <t>Presun hmôt pre vykurovacie telesá v objektoch výšky do 6 m</t>
  </si>
  <si>
    <t>998735193</t>
  </si>
  <si>
    <t>Vykurovacie telesá, prípl.za presun nad vymedz. najväčšiu dopr. vzdial. do 500 m</t>
  </si>
  <si>
    <t>Stavebno montážne práce menej náročne, pomocné alebo manupulačné (Tr. 1) v rozsahu viac ako 8 hodín</t>
  </si>
  <si>
    <t>HZS-0052</t>
  </si>
  <si>
    <t>Hydraulické vyregulovanie vykurovacieho systému počas vykurovacej skúšky</t>
  </si>
  <si>
    <t>HZS-0061</t>
  </si>
  <si>
    <t>Kompletné vyskúšanie systému</t>
  </si>
  <si>
    <t>HZS-0071</t>
  </si>
  <si>
    <t>Skúšobná vykurovacia prevádzka</t>
  </si>
  <si>
    <t>04 - Elektroinštalácia</t>
  </si>
  <si>
    <t>210010016</t>
  </si>
  <si>
    <t>Elektroinštalácia podľa samostatného rozpočtu</t>
  </si>
  <si>
    <t>kpl</t>
  </si>
  <si>
    <t>-386875234</t>
  </si>
  <si>
    <t>05 - Dažďová kanalizácia</t>
  </si>
  <si>
    <t xml:space="preserve">    5 - Komunikácie</t>
  </si>
  <si>
    <t xml:space="preserve">    721 - Zdravotechnika - vnútorná kanalizácia</t>
  </si>
  <si>
    <t xml:space="preserve">    46-M - Zemné práce vykonávané pri externých montážnych prácach</t>
  </si>
  <si>
    <t>132201201</t>
  </si>
  <si>
    <t>Výkop ryhy šírky 600-2000mm horn.3 do 100m3</t>
  </si>
  <si>
    <t>132201209</t>
  </si>
  <si>
    <t>Príplatok k cenám za lepivosť pri hĺbení rýh š. nad 600 do 2 000 mm zapaž. i nezapažených, s urovnaním dna v hornine 3</t>
  </si>
  <si>
    <t>162301101</t>
  </si>
  <si>
    <t>Vodorovné premiestnenie výkopku po spevnenej ceste z horniny tr.1-4, do 100 m3 na vzdialenosť do 500 m</t>
  </si>
  <si>
    <t>174101001</t>
  </si>
  <si>
    <t>Zásyp sypaninou so zhutnením jám, šachiet, rýh, zárezov alebo okolo objektov do 100 m3</t>
  </si>
  <si>
    <t>175101102</t>
  </si>
  <si>
    <t>Obsyp potrubia sypaninou z vhodných hornín 1 až 4 s prehodením sypaniny</t>
  </si>
  <si>
    <t>5815322000</t>
  </si>
  <si>
    <t>Piesok technický triedený 0/4</t>
  </si>
  <si>
    <t>451572111</t>
  </si>
  <si>
    <t>Lôžko pod potrubie, stoky a drobné objekty, v otvorenom výkope z kameniva drobného ťaženého 0-4 mm</t>
  </si>
  <si>
    <t>567125115</t>
  </si>
  <si>
    <t>Podklad z prostého betónu tr. C 8/10 hr. 150 mm</t>
  </si>
  <si>
    <t>871324004</t>
  </si>
  <si>
    <t>Montáž kanalizačného PP potrubia hladkého plnostenného SN 10 DN 160</t>
  </si>
  <si>
    <t>286140001200</t>
  </si>
  <si>
    <t>Rúra KG 2000 PP, SN 10, DN 160 dĺ. 5 m hladká pre gravitačnú kanalizáciu, WAVIN</t>
  </si>
  <si>
    <t>286140001100</t>
  </si>
  <si>
    <t>Rúra KG 2000 PP, SN 10, DN 160 dĺ. 2 m hladká pre gravitačnú kanalizáciu, WAVIN</t>
  </si>
  <si>
    <t>286140001000</t>
  </si>
  <si>
    <t>Rúra KG 2000 PP, SN 10, DN 160 dĺ. 1 m hladká pre gravitačnú kanalizáciu, WAVIN</t>
  </si>
  <si>
    <t>286140000900</t>
  </si>
  <si>
    <t>Rúra KG 2000 PP, SN 10, DN 160 dĺ. 0,5 m hladká pre gravitačnú kanalizáciu, WAVIN</t>
  </si>
  <si>
    <t>877313123</t>
  </si>
  <si>
    <t>Montáž tvarovky na potrubí z rúr z tvrdého PVC tesn. gumovým krúžkom, jednoosá DN 150 mm</t>
  </si>
  <si>
    <t>2860003000</t>
  </si>
  <si>
    <t>PVC koleno 150/45°-hladký kanalizačný systém</t>
  </si>
  <si>
    <t>877313121</t>
  </si>
  <si>
    <t>Montáž tvarovky na potrubí z rúr z tvrdého PVC tesnených gumovým krúžkom, odbočná DN 150</t>
  </si>
  <si>
    <t>2860003230</t>
  </si>
  <si>
    <t>PVC odbočka 150/150/45°-hladký kanalizačný systém</t>
  </si>
  <si>
    <t>892311000</t>
  </si>
  <si>
    <t>Skúška tesnosti kanalizácie D 150</t>
  </si>
  <si>
    <t>893810133r</t>
  </si>
  <si>
    <t>Osadenie šachty kanalizačnej filtračnej  kruhovej z PP samonosnej D do 1,2 m, svetlej hĺbky do 2,0 m</t>
  </si>
  <si>
    <t>5624505040</t>
  </si>
  <si>
    <t>Filtračno-usadzovacia šachta FDN300, rozmer:  DN300, H=2000mm,</t>
  </si>
  <si>
    <t>894170001</t>
  </si>
  <si>
    <t>Montáž vsakovacích blokov- ELWA,recyklovatelný polypropylén (PP),rozmeru 600x600x600 mm do 10 m3</t>
  </si>
  <si>
    <t>286650000300</t>
  </si>
  <si>
    <t>Vsakovací blok Drenblok DB60, 600x600x600 mm, pre vsakovanie dažďovej vody, PP, EKODREN</t>
  </si>
  <si>
    <t>5624505073</t>
  </si>
  <si>
    <t>Geotextília profi</t>
  </si>
  <si>
    <t>894170053</t>
  </si>
  <si>
    <t>Osadenie polyetylénového zásobníka na dažďovú vodu 5300L</t>
  </si>
  <si>
    <t>RWBL5201</t>
  </si>
  <si>
    <t>Valcová nádrž 5200 l,odhlučňovacia koncovka, sifón na prepad nádrže,filter McClean,prítoková rúra, DAKSYS</t>
  </si>
  <si>
    <t>RWZT0014</t>
  </si>
  <si>
    <t>Prepojovacia sada-Pre nádrže BlueLine a F-LINE, DAKSYS</t>
  </si>
  <si>
    <t>998271201</t>
  </si>
  <si>
    <t>Presun hmôt pre kanalizácie hĺbené murované vrátane drobných objektov v otvorenom výkope</t>
  </si>
  <si>
    <t>998276101</t>
  </si>
  <si>
    <t>Presun hmôt pre rúrové vedenie hĺbené z rúr z plast., hmôt alebo sklolamin. v otvorenom výkope</t>
  </si>
  <si>
    <t>721242125</t>
  </si>
  <si>
    <t>Lapač strešných splavenín plastový univerzálny bočný Alcaplast 300x155/110</t>
  </si>
  <si>
    <t>230230121r</t>
  </si>
  <si>
    <t>Príprava na tlakovú skúšku kanalizácie a vody</t>
  </si>
  <si>
    <t>úsek</t>
  </si>
  <si>
    <t>460490012</t>
  </si>
  <si>
    <t>Rozvinutie a uloženie výstražnej fólie z PVC do ryhy, šírka 33 cm</t>
  </si>
  <si>
    <t>2830010610</t>
  </si>
  <si>
    <t>Výstražná fólia HNEDÁ - KANALIZÁCIA, 1 kotúč=500m</t>
  </si>
  <si>
    <t>256</t>
  </si>
  <si>
    <t>HZS000214r</t>
  </si>
  <si>
    <t>Inžiniersku činnosť, rozkopávkové povolenie vybavuje investor (ak nie je dohodnuté inak)</t>
  </si>
  <si>
    <t>KOMUNITNÉ CENTRUM VYŠNÝ ORLÍK</t>
  </si>
  <si>
    <t>ELEKTROINŠTALÁCIA</t>
  </si>
  <si>
    <t>Názov</t>
  </si>
  <si>
    <t>Mj</t>
  </si>
  <si>
    <t>Materiál</t>
  </si>
  <si>
    <t>Materiál celkom</t>
  </si>
  <si>
    <t>Montáž</t>
  </si>
  <si>
    <t>Montáž celkom</t>
  </si>
  <si>
    <t>Cena Celkom</t>
  </si>
  <si>
    <t>Elektomontáže</t>
  </si>
  <si>
    <t>Kábel silový CXKH-R-J 5x6mm2</t>
  </si>
  <si>
    <t>Kábel silový CXKH-R-J 5x2,5mm2</t>
  </si>
  <si>
    <t>Kábel silový CXKH-R-J 3x2,5mm2</t>
  </si>
  <si>
    <t>320</t>
  </si>
  <si>
    <t>Kábel silový CXKH-R-J 3x1,5mm2</t>
  </si>
  <si>
    <t>Kábel silový CHKE-R-O 3x1,5mm2</t>
  </si>
  <si>
    <t>Vodič CY 6mm2 ZŽ</t>
  </si>
  <si>
    <t>Trubka FXP 16</t>
  </si>
  <si>
    <t>Zásuvka 230V</t>
  </si>
  <si>
    <t>Prepínač zapustený rad. 1</t>
  </si>
  <si>
    <t>Prepínač zapustený rad. 5</t>
  </si>
  <si>
    <t>Prepínač zapustený rad. 6</t>
  </si>
  <si>
    <t xml:space="preserve">Tlačídlo zapustené </t>
  </si>
  <si>
    <t>svietidlo lineárne LED panel</t>
  </si>
  <si>
    <t>svietidlo stropné LED</t>
  </si>
  <si>
    <t>svietidlo nástenné LED</t>
  </si>
  <si>
    <t>Svietidlo núdzové s piktogramom</t>
  </si>
  <si>
    <t>Hlavný rozvádzač</t>
  </si>
  <si>
    <t>Úprava pôvodného rozvádzača</t>
  </si>
  <si>
    <t>Bleskozvod</t>
  </si>
  <si>
    <t>Podpera vedenia HR PV</t>
  </si>
  <si>
    <t>Okapová svorka HR SO</t>
  </si>
  <si>
    <t>Vodič FeZn 8 /1m=0,4kg</t>
  </si>
  <si>
    <t>Vodič FeZn 30/4 /1m=0,952kg</t>
  </si>
  <si>
    <t>Odbočná spojovacia svorka HR SR</t>
  </si>
  <si>
    <t>Skúšobná svorka HR SZ</t>
  </si>
  <si>
    <t>Uzemňovacia svorka HR SR03</t>
  </si>
  <si>
    <t>Pripájacia svorka kovových súčastí HR SP1</t>
  </si>
  <si>
    <t>Spojovacia svorka HR SS</t>
  </si>
  <si>
    <t>Inštalačná kmrabica KO 125</t>
  </si>
  <si>
    <t>Trubka netrieštivá samozhášavá FXP 25</t>
  </si>
  <si>
    <t>Revízia zariadenia</t>
  </si>
  <si>
    <t xml:space="preserve">Drobné stavebné úpravy                                                          </t>
  </si>
  <si>
    <t xml:space="preserve">Zapojenie inšt. a ukončenie káblov                                              </t>
  </si>
  <si>
    <t>Prepojenie inštalácie</t>
  </si>
  <si>
    <t>Pomocné a nevyšpecifikované práce</t>
  </si>
  <si>
    <t xml:space="preserve">Pripojenie vodičov pospájania a uzemnenia                                       </t>
  </si>
  <si>
    <t>Elektomontáže 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</si>
</sst>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0000A8"/>
      <name val="Trebuchet MS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  <font>
      <sz val="10"/>
      <name val="Arial CE"/>
      <charset val="238"/>
    </font>
    <font>
      <b/>
      <sz val="12"/>
      <name val="Arial CE"/>
      <charset val="238"/>
    </font>
    <font>
      <sz val="10"/>
      <name val="Arial CE"/>
      <family val="2"/>
      <charset val="238"/>
    </font>
    <font>
      <sz val="12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9" fillId="0" borderId="0" applyNumberFormat="0" applyFill="0" applyBorder="0" applyAlignment="0" applyProtection="0"/>
    <xf numFmtId="0" fontId="40" fillId="0" borderId="0"/>
  </cellStyleXfs>
  <cellXfs count="34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1" applyFont="1" applyFill="1" applyAlignment="1" applyProtection="1">
      <alignment vertical="center"/>
    </xf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8" fillId="0" borderId="0" xfId="0" applyFont="1" applyAlignment="1">
      <alignment horizontal="left" vertical="center"/>
    </xf>
    <xf numFmtId="0" fontId="0" fillId="0" borderId="0" xfId="0" applyBorder="1"/>
    <xf numFmtId="0" fontId="19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21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2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4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4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2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1" fillId="0" borderId="16" xfId="0" applyNumberFormat="1" applyFont="1" applyBorder="1" applyAlignment="1">
      <alignment vertical="center"/>
    </xf>
    <xf numFmtId="4" fontId="31" fillId="0" borderId="17" xfId="0" applyNumberFormat="1" applyFont="1" applyBorder="1" applyAlignment="1">
      <alignment vertical="center"/>
    </xf>
    <xf numFmtId="166" fontId="31" fillId="0" borderId="17" xfId="0" applyNumberFormat="1" applyFont="1" applyBorder="1" applyAlignment="1">
      <alignment vertical="center"/>
    </xf>
    <xf numFmtId="4" fontId="31" fillId="0" borderId="18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4" fontId="24" fillId="4" borderId="11" xfId="0" applyNumberFormat="1" applyFont="1" applyFill="1" applyBorder="1" applyAlignment="1" applyProtection="1">
      <alignment horizontal="center" vertical="center"/>
      <protection locked="0"/>
    </xf>
    <xf numFmtId="0" fontId="24" fillId="4" borderId="12" xfId="0" applyFont="1" applyFill="1" applyBorder="1" applyAlignment="1" applyProtection="1">
      <alignment horizontal="center" vertical="center"/>
      <protection locked="0"/>
    </xf>
    <xf numFmtId="4" fontId="24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4" fillId="4" borderId="14" xfId="0" applyNumberFormat="1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 applyProtection="1">
      <alignment horizontal="center" vertical="center"/>
      <protection locked="0"/>
    </xf>
    <xf numFmtId="164" fontId="24" fillId="4" borderId="16" xfId="0" applyNumberFormat="1" applyFont="1" applyFill="1" applyBorder="1" applyAlignment="1" applyProtection="1">
      <alignment horizontal="center" vertical="center"/>
      <protection locked="0"/>
    </xf>
    <xf numFmtId="0" fontId="24" fillId="4" borderId="17" xfId="0" applyFont="1" applyFill="1" applyBorder="1" applyAlignment="1" applyProtection="1">
      <alignment horizontal="center" vertical="center"/>
      <protection locked="0"/>
    </xf>
    <xf numFmtId="4" fontId="24" fillId="0" borderId="18" xfId="0" applyNumberFormat="1" applyFont="1" applyBorder="1" applyAlignment="1">
      <alignment vertical="center"/>
    </xf>
    <xf numFmtId="0" fontId="27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2" borderId="0" xfId="0" applyFill="1" applyProtection="1"/>
    <xf numFmtId="0" fontId="5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9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6" fillId="0" borderId="12" xfId="0" applyNumberFormat="1" applyFont="1" applyBorder="1" applyAlignment="1"/>
    <xf numFmtId="166" fontId="36" fillId="0" borderId="13" xfId="0" applyNumberFormat="1" applyFont="1" applyBorder="1" applyAlignment="1"/>
    <xf numFmtId="4" fontId="37" fillId="0" borderId="0" xfId="0" applyNumberFormat="1" applyFont="1" applyAlignment="1">
      <alignment vertical="center"/>
    </xf>
    <xf numFmtId="0" fontId="8" fillId="0" borderId="4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horizontal="left"/>
    </xf>
    <xf numFmtId="0" fontId="8" fillId="0" borderId="5" xfId="0" applyFont="1" applyBorder="1" applyAlignment="1"/>
    <xf numFmtId="0" fontId="8" fillId="0" borderId="14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7" fontId="11" fillId="0" borderId="0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167" fontId="12" fillId="0" borderId="0" xfId="0" applyNumberFormat="1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0" fontId="38" fillId="0" borderId="25" xfId="0" applyFont="1" applyBorder="1" applyAlignment="1" applyProtection="1">
      <alignment horizontal="center" vertical="center"/>
      <protection locked="0"/>
    </xf>
    <xf numFmtId="49" fontId="38" fillId="0" borderId="25" xfId="0" applyNumberFormat="1" applyFont="1" applyBorder="1" applyAlignment="1" applyProtection="1">
      <alignment horizontal="left" vertical="center" wrapText="1"/>
      <protection locked="0"/>
    </xf>
    <xf numFmtId="0" fontId="38" fillId="0" borderId="25" xfId="0" applyFont="1" applyBorder="1" applyAlignment="1" applyProtection="1">
      <alignment horizontal="center" vertical="center" wrapText="1"/>
      <protection locked="0"/>
    </xf>
    <xf numFmtId="167" fontId="38" fillId="0" borderId="25" xfId="0" applyNumberFormat="1" applyFont="1" applyBorder="1" applyAlignment="1" applyProtection="1">
      <alignment vertical="center"/>
      <protection locked="0"/>
    </xf>
    <xf numFmtId="0" fontId="33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4" fontId="27" fillId="0" borderId="0" xfId="0" applyNumberFormat="1" applyFont="1" applyBorder="1" applyAlignment="1">
      <alignment horizontal="right" vertical="center"/>
    </xf>
    <xf numFmtId="4" fontId="27" fillId="0" borderId="0" xfId="0" applyNumberFormat="1" applyFont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4" fontId="30" fillId="0" borderId="0" xfId="0" applyNumberFormat="1" applyFont="1" applyBorder="1" applyAlignment="1">
      <alignment horizontal="right" vertical="center"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4" fontId="27" fillId="6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/>
    <xf numFmtId="4" fontId="20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6" borderId="10" xfId="0" applyFont="1" applyFill="1" applyBorder="1" applyAlignment="1">
      <alignment horizontal="left" vertical="center"/>
    </xf>
    <xf numFmtId="0" fontId="7" fillId="4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vertical="center"/>
    </xf>
    <xf numFmtId="4" fontId="22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0" fillId="0" borderId="25" xfId="0" applyNumberFormat="1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6" fillId="0" borderId="12" xfId="0" applyNumberFormat="1" applyFont="1" applyBorder="1" applyAlignment="1"/>
    <xf numFmtId="4" fontId="6" fillId="0" borderId="12" xfId="0" applyNumberFormat="1" applyFont="1" applyBorder="1" applyAlignment="1">
      <alignment vertical="center"/>
    </xf>
    <xf numFmtId="4" fontId="7" fillId="0" borderId="17" xfId="0" applyNumberFormat="1" applyFont="1" applyBorder="1" applyAlignment="1"/>
    <xf numFmtId="4" fontId="7" fillId="0" borderId="17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4" fontId="7" fillId="0" borderId="12" xfId="0" applyNumberFormat="1" applyFont="1" applyBorder="1" applyAlignment="1"/>
    <xf numFmtId="4" fontId="7" fillId="0" borderId="12" xfId="0" applyNumberFormat="1" applyFont="1" applyBorder="1" applyAlignment="1">
      <alignment vertical="center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4" fontId="27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6" fillId="0" borderId="0" xfId="0" applyNumberFormat="1" applyFont="1" applyBorder="1" applyAlignment="1"/>
    <xf numFmtId="4" fontId="6" fillId="0" borderId="0" xfId="0" applyNumberFormat="1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4" fontId="34" fillId="0" borderId="0" xfId="0" applyNumberFormat="1" applyFont="1" applyBorder="1" applyAlignment="1">
      <alignment vertical="center"/>
    </xf>
    <xf numFmtId="4" fontId="3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0" fontId="15" fillId="2" borderId="0" xfId="1" applyFont="1" applyFill="1" applyAlignment="1" applyProtection="1">
      <alignment horizontal="center"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4" fontId="0" fillId="0" borderId="25" xfId="0" applyNumberFormat="1" applyFont="1" applyBorder="1" applyAlignment="1">
      <alignment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4" fontId="7" fillId="0" borderId="23" xfId="0" applyNumberFormat="1" applyFont="1" applyBorder="1" applyAlignment="1"/>
    <xf numFmtId="4" fontId="7" fillId="0" borderId="23" xfId="0" applyNumberFormat="1" applyFont="1" applyBorder="1" applyAlignment="1">
      <alignment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/>
    </xf>
    <xf numFmtId="4" fontId="38" fillId="4" borderId="25" xfId="0" applyNumberFormat="1" applyFont="1" applyFill="1" applyBorder="1" applyAlignment="1" applyProtection="1">
      <alignment vertical="center"/>
      <protection locked="0"/>
    </xf>
    <xf numFmtId="4" fontId="38" fillId="0" borderId="25" xfId="0" applyNumberFormat="1" applyFont="1" applyBorder="1" applyAlignment="1" applyProtection="1">
      <alignment vertical="center"/>
      <protection locked="0"/>
    </xf>
    <xf numFmtId="0" fontId="38" fillId="0" borderId="25" xfId="0" applyFont="1" applyBorder="1" applyAlignment="1" applyProtection="1">
      <alignment horizontal="left" vertical="center" wrapText="1"/>
      <protection locked="0"/>
    </xf>
    <xf numFmtId="0" fontId="41" fillId="0" borderId="0" xfId="2" applyNumberFormat="1" applyFont="1" applyFill="1" applyBorder="1" applyAlignment="1">
      <alignment horizontal="left"/>
    </xf>
    <xf numFmtId="0" fontId="42" fillId="0" borderId="0" xfId="2" applyNumberFormat="1" applyFont="1" applyFill="1" applyBorder="1" applyAlignment="1">
      <alignment horizontal="center"/>
    </xf>
    <xf numFmtId="0" fontId="42" fillId="0" borderId="0" xfId="2" applyNumberFormat="1" applyFont="1" applyBorder="1" applyAlignment="1">
      <alignment horizontal="center"/>
    </xf>
    <xf numFmtId="0" fontId="42" fillId="0" borderId="0" xfId="2" applyNumberFormat="1" applyFont="1" applyBorder="1" applyAlignment="1"/>
    <xf numFmtId="0" fontId="43" fillId="0" borderId="0" xfId="2" applyFont="1" applyFill="1" applyBorder="1" applyAlignment="1">
      <alignment horizontal="left" wrapText="1"/>
    </xf>
    <xf numFmtId="0" fontId="42" fillId="0" borderId="0" xfId="2" applyFont="1" applyFill="1" applyBorder="1" applyAlignment="1">
      <alignment horizontal="center" wrapText="1"/>
    </xf>
    <xf numFmtId="49" fontId="42" fillId="0" borderId="0" xfId="2" applyNumberFormat="1" applyFont="1" applyFill="1" applyBorder="1" applyAlignment="1">
      <alignment horizontal="center" wrapText="1"/>
    </xf>
    <xf numFmtId="4" fontId="42" fillId="0" borderId="0" xfId="2" applyNumberFormat="1" applyFont="1" applyFill="1" applyBorder="1" applyAlignment="1">
      <alignment horizontal="center" wrapText="1"/>
    </xf>
    <xf numFmtId="0" fontId="42" fillId="0" borderId="0" xfId="2" applyFont="1" applyBorder="1" applyAlignment="1">
      <alignment horizontal="center" wrapText="1"/>
    </xf>
    <xf numFmtId="0" fontId="42" fillId="0" borderId="0" xfId="2" applyFont="1" applyBorder="1" applyAlignment="1">
      <alignment wrapText="1"/>
    </xf>
    <xf numFmtId="0" fontId="42" fillId="0" borderId="26" xfId="2" applyFont="1" applyFill="1" applyBorder="1" applyAlignment="1">
      <alignment horizontal="center" vertical="center" wrapText="1"/>
    </xf>
    <xf numFmtId="49" fontId="42" fillId="0" borderId="26" xfId="2" applyNumberFormat="1" applyFont="1" applyFill="1" applyBorder="1" applyAlignment="1">
      <alignment horizontal="center" vertical="center" wrapText="1"/>
    </xf>
    <xf numFmtId="4" fontId="42" fillId="0" borderId="26" xfId="2" applyNumberFormat="1" applyFont="1" applyFill="1" applyBorder="1" applyAlignment="1">
      <alignment horizontal="center" vertical="center" wrapText="1"/>
    </xf>
    <xf numFmtId="0" fontId="42" fillId="0" borderId="26" xfId="2" applyFont="1" applyBorder="1" applyAlignment="1">
      <alignment horizontal="center" vertical="center" wrapText="1"/>
    </xf>
    <xf numFmtId="0" fontId="42" fillId="0" borderId="26" xfId="2" applyFont="1" applyFill="1" applyBorder="1" applyAlignment="1">
      <alignment horizontal="left" wrapText="1"/>
    </xf>
    <xf numFmtId="0" fontId="42" fillId="0" borderId="26" xfId="2" applyFont="1" applyFill="1" applyBorder="1" applyAlignment="1">
      <alignment horizontal="center" wrapText="1"/>
    </xf>
    <xf numFmtId="49" fontId="42" fillId="0" borderId="26" xfId="2" applyNumberFormat="1" applyFont="1" applyFill="1" applyBorder="1" applyAlignment="1">
      <alignment horizontal="center" wrapText="1"/>
    </xf>
    <xf numFmtId="4" fontId="42" fillId="0" borderId="26" xfId="2" applyNumberFormat="1" applyFont="1" applyFill="1" applyBorder="1" applyAlignment="1">
      <alignment horizontal="center" wrapText="1"/>
    </xf>
    <xf numFmtId="4" fontId="42" fillId="0" borderId="26" xfId="2" applyNumberFormat="1" applyFont="1" applyBorder="1" applyAlignment="1">
      <alignment horizontal="center" wrapText="1"/>
    </xf>
    <xf numFmtId="0" fontId="42" fillId="0" borderId="0" xfId="2" applyFont="1" applyFill="1" applyBorder="1" applyAlignment="1">
      <alignment horizontal="left" wrapText="1"/>
    </xf>
    <xf numFmtId="4" fontId="42" fillId="0" borderId="0" xfId="2" applyNumberFormat="1" applyFont="1" applyBorder="1" applyAlignment="1">
      <alignment horizontal="center" wrapText="1"/>
    </xf>
    <xf numFmtId="0" fontId="42" fillId="0" borderId="0" xfId="2" applyNumberFormat="1" applyFont="1" applyBorder="1" applyAlignment="1">
      <alignment wrapText="1"/>
    </xf>
    <xf numFmtId="0" fontId="44" fillId="0" borderId="27" xfId="2" applyFont="1" applyFill="1" applyBorder="1" applyAlignment="1">
      <alignment horizontal="center" vertical="center" wrapText="1"/>
    </xf>
    <xf numFmtId="0" fontId="44" fillId="0" borderId="28" xfId="2" applyFont="1" applyFill="1" applyBorder="1" applyAlignment="1">
      <alignment horizontal="center" vertical="center" wrapText="1"/>
    </xf>
    <xf numFmtId="4" fontId="44" fillId="0" borderId="29" xfId="2" applyNumberFormat="1" applyFont="1" applyFill="1" applyBorder="1" applyAlignment="1">
      <alignment horizontal="center" vertical="center" wrapText="1"/>
    </xf>
    <xf numFmtId="0" fontId="45" fillId="0" borderId="28" xfId="2" applyFont="1" applyBorder="1" applyAlignment="1">
      <alignment horizontal="center" vertical="center" wrapText="1"/>
    </xf>
    <xf numFmtId="4" fontId="42" fillId="0" borderId="0" xfId="2" applyNumberFormat="1" applyFont="1" applyBorder="1" applyAlignment="1">
      <alignment wrapText="1"/>
    </xf>
  </cellXfs>
  <cellStyles count="3">
    <cellStyle name="Hypertextové prepojenie" xfId="1" builtinId="8"/>
    <cellStyle name="Normálna" xfId="0" builtinId="0" customBuiltin="1"/>
    <cellStyle name="Normálna 2" xfId="2" xr:uid="{2907F038-AE4E-49D6-B82F-27ED0FE4849A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111"/>
  <sheetViews>
    <sheetView showGridLines="0" tabSelected="1" workbookViewId="0">
      <pane ySplit="1" topLeftCell="A2" activePane="bottomLeft" state="frozen"/>
      <selection pane="bottomLeft" activeCell="BG14" sqref="BG1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6"/>
      <c r="AH1" s="16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</row>
    <row r="2" spans="1:73" ht="36.950000000000003" customHeight="1">
      <c r="C2" s="246" t="s">
        <v>7</v>
      </c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R2" s="248" t="s">
        <v>8</v>
      </c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S2" s="23" t="s">
        <v>9</v>
      </c>
      <c r="BT2" s="23" t="s">
        <v>10</v>
      </c>
    </row>
    <row r="3" spans="1:73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10</v>
      </c>
    </row>
    <row r="4" spans="1:73" ht="36.950000000000003" customHeight="1">
      <c r="B4" s="27"/>
      <c r="C4" s="242" t="s">
        <v>11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8"/>
      <c r="AS4" s="22" t="s">
        <v>12</v>
      </c>
      <c r="BE4" s="29" t="s">
        <v>13</v>
      </c>
      <c r="BS4" s="23" t="s">
        <v>14</v>
      </c>
    </row>
    <row r="5" spans="1:73" ht="14.45" customHeight="1">
      <c r="B5" s="27"/>
      <c r="C5" s="30"/>
      <c r="D5" s="31" t="s">
        <v>15</v>
      </c>
      <c r="E5" s="30"/>
      <c r="F5" s="30"/>
      <c r="G5" s="30"/>
      <c r="H5" s="30"/>
      <c r="I5" s="30"/>
      <c r="J5" s="30"/>
      <c r="K5" s="250" t="s">
        <v>16</v>
      </c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30"/>
      <c r="AQ5" s="28"/>
      <c r="BE5" s="259" t="s">
        <v>17</v>
      </c>
      <c r="BS5" s="23" t="s">
        <v>9</v>
      </c>
    </row>
    <row r="6" spans="1:73" ht="36.950000000000003" customHeight="1">
      <c r="B6" s="27"/>
      <c r="C6" s="30"/>
      <c r="D6" s="33" t="s">
        <v>18</v>
      </c>
      <c r="E6" s="30"/>
      <c r="F6" s="30"/>
      <c r="G6" s="30"/>
      <c r="H6" s="30"/>
      <c r="I6" s="30"/>
      <c r="J6" s="30"/>
      <c r="K6" s="233" t="s">
        <v>19</v>
      </c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30"/>
      <c r="AQ6" s="28"/>
      <c r="BE6" s="260"/>
      <c r="BS6" s="23" t="s">
        <v>9</v>
      </c>
    </row>
    <row r="7" spans="1:73" ht="14.45" customHeight="1">
      <c r="B7" s="27"/>
      <c r="C7" s="30"/>
      <c r="D7" s="34" t="s">
        <v>20</v>
      </c>
      <c r="E7" s="30"/>
      <c r="F7" s="30"/>
      <c r="G7" s="30"/>
      <c r="H7" s="30"/>
      <c r="I7" s="30"/>
      <c r="J7" s="30"/>
      <c r="K7" s="32" t="s">
        <v>5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4" t="s">
        <v>21</v>
      </c>
      <c r="AL7" s="30"/>
      <c r="AM7" s="30"/>
      <c r="AN7" s="32" t="s">
        <v>5</v>
      </c>
      <c r="AO7" s="30"/>
      <c r="AP7" s="30"/>
      <c r="AQ7" s="28"/>
      <c r="BE7" s="260"/>
      <c r="BS7" s="23" t="s">
        <v>9</v>
      </c>
    </row>
    <row r="8" spans="1:73" ht="14.45" customHeight="1">
      <c r="B8" s="27"/>
      <c r="C8" s="30"/>
      <c r="D8" s="34" t="s">
        <v>22</v>
      </c>
      <c r="E8" s="30"/>
      <c r="F8" s="30"/>
      <c r="G8" s="30"/>
      <c r="H8" s="30"/>
      <c r="I8" s="30"/>
      <c r="J8" s="30"/>
      <c r="K8" s="32" t="s">
        <v>23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4" t="s">
        <v>24</v>
      </c>
      <c r="AL8" s="30"/>
      <c r="AM8" s="30"/>
      <c r="AN8" s="35"/>
      <c r="AO8" s="30"/>
      <c r="AP8" s="30"/>
      <c r="AQ8" s="28"/>
      <c r="BE8" s="260"/>
      <c r="BS8" s="23" t="s">
        <v>9</v>
      </c>
    </row>
    <row r="9" spans="1:73" ht="14.45" customHeight="1">
      <c r="B9" s="27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28"/>
      <c r="BE9" s="260"/>
      <c r="BS9" s="23" t="s">
        <v>9</v>
      </c>
    </row>
    <row r="10" spans="1:73" ht="14.45" customHeight="1">
      <c r="B10" s="27"/>
      <c r="C10" s="30"/>
      <c r="D10" s="34" t="s">
        <v>25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4" t="s">
        <v>26</v>
      </c>
      <c r="AL10" s="30"/>
      <c r="AM10" s="30"/>
      <c r="AN10" s="32" t="s">
        <v>5</v>
      </c>
      <c r="AO10" s="30"/>
      <c r="AP10" s="30"/>
      <c r="AQ10" s="28"/>
      <c r="BE10" s="260"/>
      <c r="BS10" s="23" t="s">
        <v>9</v>
      </c>
    </row>
    <row r="11" spans="1:73" ht="18.399999999999999" customHeight="1">
      <c r="B11" s="27"/>
      <c r="C11" s="30"/>
      <c r="D11" s="30"/>
      <c r="E11" s="32" t="s">
        <v>27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4" t="s">
        <v>28</v>
      </c>
      <c r="AL11" s="30"/>
      <c r="AM11" s="30"/>
      <c r="AN11" s="32" t="s">
        <v>5</v>
      </c>
      <c r="AO11" s="30"/>
      <c r="AP11" s="30"/>
      <c r="AQ11" s="28"/>
      <c r="BE11" s="260"/>
      <c r="BS11" s="23" t="s">
        <v>9</v>
      </c>
    </row>
    <row r="12" spans="1:73" ht="6.95" customHeight="1">
      <c r="B12" s="27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28"/>
      <c r="BE12" s="260"/>
      <c r="BS12" s="23" t="s">
        <v>9</v>
      </c>
    </row>
    <row r="13" spans="1:73" ht="14.45" customHeight="1">
      <c r="B13" s="27"/>
      <c r="C13" s="30"/>
      <c r="D13" s="34" t="s">
        <v>29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4" t="s">
        <v>26</v>
      </c>
      <c r="AL13" s="30"/>
      <c r="AM13" s="30"/>
      <c r="AN13" s="36"/>
      <c r="AO13" s="30"/>
      <c r="AP13" s="30"/>
      <c r="AQ13" s="28"/>
      <c r="BE13" s="260"/>
      <c r="BS13" s="23" t="s">
        <v>9</v>
      </c>
    </row>
    <row r="14" spans="1:73" ht="15">
      <c r="B14" s="27"/>
      <c r="C14" s="30"/>
      <c r="D14" s="30"/>
      <c r="E14" s="261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34" t="s">
        <v>28</v>
      </c>
      <c r="AL14" s="30"/>
      <c r="AM14" s="30"/>
      <c r="AN14" s="36"/>
      <c r="AO14" s="30"/>
      <c r="AP14" s="30"/>
      <c r="AQ14" s="28"/>
      <c r="BE14" s="260"/>
      <c r="BS14" s="23" t="s">
        <v>9</v>
      </c>
    </row>
    <row r="15" spans="1:73" ht="6.95" customHeight="1">
      <c r="B15" s="27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28"/>
      <c r="BE15" s="260"/>
      <c r="BS15" s="23" t="s">
        <v>6</v>
      </c>
    </row>
    <row r="16" spans="1:73" ht="14.45" customHeight="1">
      <c r="B16" s="27"/>
      <c r="C16" s="30"/>
      <c r="D16" s="34" t="s">
        <v>30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4" t="s">
        <v>26</v>
      </c>
      <c r="AL16" s="30"/>
      <c r="AM16" s="30"/>
      <c r="AN16" s="32" t="s">
        <v>5</v>
      </c>
      <c r="AO16" s="30"/>
      <c r="AP16" s="30"/>
      <c r="AQ16" s="28"/>
      <c r="BE16" s="260"/>
      <c r="BS16" s="23" t="s">
        <v>6</v>
      </c>
    </row>
    <row r="17" spans="2:71" ht="18.399999999999999" customHeight="1">
      <c r="B17" s="27"/>
      <c r="C17" s="30"/>
      <c r="D17" s="30"/>
      <c r="E17" s="32" t="s">
        <v>31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4" t="s">
        <v>28</v>
      </c>
      <c r="AL17" s="30"/>
      <c r="AM17" s="30"/>
      <c r="AN17" s="32" t="s">
        <v>5</v>
      </c>
      <c r="AO17" s="30"/>
      <c r="AP17" s="30"/>
      <c r="AQ17" s="28"/>
      <c r="BE17" s="260"/>
      <c r="BS17" s="23" t="s">
        <v>32</v>
      </c>
    </row>
    <row r="18" spans="2:71" ht="6.95" customHeight="1">
      <c r="B18" s="27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28"/>
      <c r="BE18" s="260"/>
      <c r="BS18" s="23" t="s">
        <v>9</v>
      </c>
    </row>
    <row r="19" spans="2:71" ht="14.45" customHeight="1">
      <c r="B19" s="27"/>
      <c r="C19" s="30"/>
      <c r="D19" s="34" t="s">
        <v>33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4" t="s">
        <v>26</v>
      </c>
      <c r="AL19" s="30"/>
      <c r="AM19" s="30"/>
      <c r="AN19" s="32" t="s">
        <v>5</v>
      </c>
      <c r="AO19" s="30"/>
      <c r="AP19" s="30"/>
      <c r="AQ19" s="28"/>
      <c r="BE19" s="260"/>
      <c r="BS19" s="23" t="s">
        <v>9</v>
      </c>
    </row>
    <row r="20" spans="2:71" ht="18.399999999999999" customHeight="1">
      <c r="B20" s="27"/>
      <c r="C20" s="30"/>
      <c r="D20" s="30"/>
      <c r="E20" s="32" t="s">
        <v>34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4" t="s">
        <v>28</v>
      </c>
      <c r="AL20" s="30"/>
      <c r="AM20" s="30"/>
      <c r="AN20" s="32" t="s">
        <v>5</v>
      </c>
      <c r="AO20" s="30"/>
      <c r="AP20" s="30"/>
      <c r="AQ20" s="28"/>
      <c r="BE20" s="260"/>
    </row>
    <row r="21" spans="2:71" ht="6.95" customHeight="1">
      <c r="B21" s="27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28"/>
      <c r="BE21" s="260"/>
    </row>
    <row r="22" spans="2:71" ht="15">
      <c r="B22" s="27"/>
      <c r="C22" s="30"/>
      <c r="D22" s="34" t="s">
        <v>35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28"/>
      <c r="BE22" s="260"/>
    </row>
    <row r="23" spans="2:71" ht="16.5" customHeight="1">
      <c r="B23" s="27"/>
      <c r="C23" s="30"/>
      <c r="D23" s="30"/>
      <c r="E23" s="263" t="s">
        <v>5</v>
      </c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30"/>
      <c r="AP23" s="30"/>
      <c r="AQ23" s="28"/>
      <c r="BE23" s="260"/>
    </row>
    <row r="24" spans="2:71" ht="6.95" customHeight="1">
      <c r="B24" s="27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28"/>
      <c r="BE24" s="260"/>
    </row>
    <row r="25" spans="2:71" ht="6.95" customHeight="1">
      <c r="B25" s="27"/>
      <c r="C25" s="30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0"/>
      <c r="AQ25" s="28"/>
      <c r="BE25" s="260"/>
    </row>
    <row r="26" spans="2:71" ht="14.45" customHeight="1">
      <c r="B26" s="27"/>
      <c r="C26" s="30"/>
      <c r="D26" s="38" t="s">
        <v>36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64">
        <f>ROUND(AG87,2)</f>
        <v>0</v>
      </c>
      <c r="AL26" s="234"/>
      <c r="AM26" s="234"/>
      <c r="AN26" s="234"/>
      <c r="AO26" s="234"/>
      <c r="AP26" s="30"/>
      <c r="AQ26" s="28"/>
      <c r="BE26" s="260"/>
    </row>
    <row r="27" spans="2:71" ht="14.45" customHeight="1">
      <c r="B27" s="27"/>
      <c r="C27" s="30"/>
      <c r="D27" s="38" t="s">
        <v>37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264">
        <f>ROUND(AG104,2)</f>
        <v>0</v>
      </c>
      <c r="AL27" s="264"/>
      <c r="AM27" s="264"/>
      <c r="AN27" s="264"/>
      <c r="AO27" s="264"/>
      <c r="AP27" s="30"/>
      <c r="AQ27" s="28"/>
      <c r="BE27" s="260"/>
    </row>
    <row r="28" spans="2:71" s="1" customFormat="1" ht="6.95" customHeight="1"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1"/>
      <c r="BE28" s="260"/>
    </row>
    <row r="29" spans="2:71" s="1" customFormat="1" ht="25.9" customHeight="1">
      <c r="B29" s="39"/>
      <c r="C29" s="40"/>
      <c r="D29" s="42" t="s">
        <v>38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265">
        <f>ROUND(AK26+AK27,2)</f>
        <v>0</v>
      </c>
      <c r="AL29" s="266"/>
      <c r="AM29" s="266"/>
      <c r="AN29" s="266"/>
      <c r="AO29" s="266"/>
      <c r="AP29" s="40"/>
      <c r="AQ29" s="41"/>
      <c r="BE29" s="260"/>
    </row>
    <row r="30" spans="2:71" s="1" customFormat="1" ht="6.95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1"/>
      <c r="BE30" s="260"/>
    </row>
    <row r="31" spans="2:71" s="2" customFormat="1" ht="14.45" customHeight="1">
      <c r="B31" s="44"/>
      <c r="C31" s="45"/>
      <c r="D31" s="46" t="s">
        <v>39</v>
      </c>
      <c r="E31" s="45"/>
      <c r="F31" s="46" t="s">
        <v>40</v>
      </c>
      <c r="G31" s="45"/>
      <c r="H31" s="45"/>
      <c r="I31" s="45"/>
      <c r="J31" s="45"/>
      <c r="K31" s="45"/>
      <c r="L31" s="237">
        <v>0.2</v>
      </c>
      <c r="M31" s="236"/>
      <c r="N31" s="236"/>
      <c r="O31" s="236"/>
      <c r="P31" s="45"/>
      <c r="Q31" s="45"/>
      <c r="R31" s="45"/>
      <c r="S31" s="45"/>
      <c r="T31" s="48" t="s">
        <v>41</v>
      </c>
      <c r="U31" s="45"/>
      <c r="V31" s="45"/>
      <c r="W31" s="235">
        <f>ROUND(AZ87+SUM(CD105:CD109),2)</f>
        <v>0</v>
      </c>
      <c r="X31" s="236"/>
      <c r="Y31" s="236"/>
      <c r="Z31" s="236"/>
      <c r="AA31" s="236"/>
      <c r="AB31" s="236"/>
      <c r="AC31" s="236"/>
      <c r="AD31" s="236"/>
      <c r="AE31" s="236"/>
      <c r="AF31" s="45"/>
      <c r="AG31" s="45"/>
      <c r="AH31" s="45"/>
      <c r="AI31" s="45"/>
      <c r="AJ31" s="45"/>
      <c r="AK31" s="235">
        <f>ROUND(AV87+SUM(BY105:BY109),2)</f>
        <v>0</v>
      </c>
      <c r="AL31" s="236"/>
      <c r="AM31" s="236"/>
      <c r="AN31" s="236"/>
      <c r="AO31" s="236"/>
      <c r="AP31" s="45"/>
      <c r="AQ31" s="49"/>
      <c r="BE31" s="260"/>
    </row>
    <row r="32" spans="2:71" s="2" customFormat="1" ht="14.45" customHeight="1">
      <c r="B32" s="44"/>
      <c r="C32" s="45"/>
      <c r="D32" s="45"/>
      <c r="E32" s="45"/>
      <c r="F32" s="46" t="s">
        <v>42</v>
      </c>
      <c r="G32" s="45"/>
      <c r="H32" s="45"/>
      <c r="I32" s="45"/>
      <c r="J32" s="45"/>
      <c r="K32" s="45"/>
      <c r="L32" s="237">
        <v>0.2</v>
      </c>
      <c r="M32" s="236"/>
      <c r="N32" s="236"/>
      <c r="O32" s="236"/>
      <c r="P32" s="45"/>
      <c r="Q32" s="45"/>
      <c r="R32" s="45"/>
      <c r="S32" s="45"/>
      <c r="T32" s="48" t="s">
        <v>41</v>
      </c>
      <c r="U32" s="45"/>
      <c r="V32" s="45"/>
      <c r="W32" s="235">
        <f>ROUND(BA87+SUM(CE105:CE109),2)</f>
        <v>0</v>
      </c>
      <c r="X32" s="236"/>
      <c r="Y32" s="236"/>
      <c r="Z32" s="236"/>
      <c r="AA32" s="236"/>
      <c r="AB32" s="236"/>
      <c r="AC32" s="236"/>
      <c r="AD32" s="236"/>
      <c r="AE32" s="236"/>
      <c r="AF32" s="45"/>
      <c r="AG32" s="45"/>
      <c r="AH32" s="45"/>
      <c r="AI32" s="45"/>
      <c r="AJ32" s="45"/>
      <c r="AK32" s="235">
        <f>ROUND(AW87+SUM(BZ105:BZ109),2)</f>
        <v>0</v>
      </c>
      <c r="AL32" s="236"/>
      <c r="AM32" s="236"/>
      <c r="AN32" s="236"/>
      <c r="AO32" s="236"/>
      <c r="AP32" s="45"/>
      <c r="AQ32" s="49"/>
      <c r="BE32" s="260"/>
    </row>
    <row r="33" spans="2:57" s="2" customFormat="1" ht="14.45" hidden="1" customHeight="1">
      <c r="B33" s="44"/>
      <c r="C33" s="45"/>
      <c r="D33" s="45"/>
      <c r="E33" s="45"/>
      <c r="F33" s="46" t="s">
        <v>43</v>
      </c>
      <c r="G33" s="45"/>
      <c r="H33" s="45"/>
      <c r="I33" s="45"/>
      <c r="J33" s="45"/>
      <c r="K33" s="45"/>
      <c r="L33" s="237">
        <v>0.2</v>
      </c>
      <c r="M33" s="236"/>
      <c r="N33" s="236"/>
      <c r="O33" s="236"/>
      <c r="P33" s="45"/>
      <c r="Q33" s="45"/>
      <c r="R33" s="45"/>
      <c r="S33" s="45"/>
      <c r="T33" s="48" t="s">
        <v>41</v>
      </c>
      <c r="U33" s="45"/>
      <c r="V33" s="45"/>
      <c r="W33" s="235">
        <f>ROUND(BB87+SUM(CF105:CF109),2)</f>
        <v>0</v>
      </c>
      <c r="X33" s="236"/>
      <c r="Y33" s="236"/>
      <c r="Z33" s="236"/>
      <c r="AA33" s="236"/>
      <c r="AB33" s="236"/>
      <c r="AC33" s="236"/>
      <c r="AD33" s="236"/>
      <c r="AE33" s="236"/>
      <c r="AF33" s="45"/>
      <c r="AG33" s="45"/>
      <c r="AH33" s="45"/>
      <c r="AI33" s="45"/>
      <c r="AJ33" s="45"/>
      <c r="AK33" s="235">
        <v>0</v>
      </c>
      <c r="AL33" s="236"/>
      <c r="AM33" s="236"/>
      <c r="AN33" s="236"/>
      <c r="AO33" s="236"/>
      <c r="AP33" s="45"/>
      <c r="AQ33" s="49"/>
      <c r="BE33" s="260"/>
    </row>
    <row r="34" spans="2:57" s="2" customFormat="1" ht="14.45" hidden="1" customHeight="1">
      <c r="B34" s="44"/>
      <c r="C34" s="45"/>
      <c r="D34" s="45"/>
      <c r="E34" s="45"/>
      <c r="F34" s="46" t="s">
        <v>44</v>
      </c>
      <c r="G34" s="45"/>
      <c r="H34" s="45"/>
      <c r="I34" s="45"/>
      <c r="J34" s="45"/>
      <c r="K34" s="45"/>
      <c r="L34" s="237">
        <v>0.2</v>
      </c>
      <c r="M34" s="236"/>
      <c r="N34" s="236"/>
      <c r="O34" s="236"/>
      <c r="P34" s="45"/>
      <c r="Q34" s="45"/>
      <c r="R34" s="45"/>
      <c r="S34" s="45"/>
      <c r="T34" s="48" t="s">
        <v>41</v>
      </c>
      <c r="U34" s="45"/>
      <c r="V34" s="45"/>
      <c r="W34" s="235">
        <f>ROUND(BC87+SUM(CG105:CG109),2)</f>
        <v>0</v>
      </c>
      <c r="X34" s="236"/>
      <c r="Y34" s="236"/>
      <c r="Z34" s="236"/>
      <c r="AA34" s="236"/>
      <c r="AB34" s="236"/>
      <c r="AC34" s="236"/>
      <c r="AD34" s="236"/>
      <c r="AE34" s="236"/>
      <c r="AF34" s="45"/>
      <c r="AG34" s="45"/>
      <c r="AH34" s="45"/>
      <c r="AI34" s="45"/>
      <c r="AJ34" s="45"/>
      <c r="AK34" s="235">
        <v>0</v>
      </c>
      <c r="AL34" s="236"/>
      <c r="AM34" s="236"/>
      <c r="AN34" s="236"/>
      <c r="AO34" s="236"/>
      <c r="AP34" s="45"/>
      <c r="AQ34" s="49"/>
      <c r="BE34" s="260"/>
    </row>
    <row r="35" spans="2:57" s="2" customFormat="1" ht="14.45" hidden="1" customHeight="1">
      <c r="B35" s="44"/>
      <c r="C35" s="45"/>
      <c r="D35" s="45"/>
      <c r="E35" s="45"/>
      <c r="F35" s="46" t="s">
        <v>45</v>
      </c>
      <c r="G35" s="45"/>
      <c r="H35" s="45"/>
      <c r="I35" s="45"/>
      <c r="J35" s="45"/>
      <c r="K35" s="45"/>
      <c r="L35" s="237">
        <v>0</v>
      </c>
      <c r="M35" s="236"/>
      <c r="N35" s="236"/>
      <c r="O35" s="236"/>
      <c r="P35" s="45"/>
      <c r="Q35" s="45"/>
      <c r="R35" s="45"/>
      <c r="S35" s="45"/>
      <c r="T35" s="48" t="s">
        <v>41</v>
      </c>
      <c r="U35" s="45"/>
      <c r="V35" s="45"/>
      <c r="W35" s="235">
        <f>ROUND(BD87+SUM(CH105:CH109),2)</f>
        <v>0</v>
      </c>
      <c r="X35" s="236"/>
      <c r="Y35" s="236"/>
      <c r="Z35" s="236"/>
      <c r="AA35" s="236"/>
      <c r="AB35" s="236"/>
      <c r="AC35" s="236"/>
      <c r="AD35" s="236"/>
      <c r="AE35" s="236"/>
      <c r="AF35" s="45"/>
      <c r="AG35" s="45"/>
      <c r="AH35" s="45"/>
      <c r="AI35" s="45"/>
      <c r="AJ35" s="45"/>
      <c r="AK35" s="235">
        <v>0</v>
      </c>
      <c r="AL35" s="236"/>
      <c r="AM35" s="236"/>
      <c r="AN35" s="236"/>
      <c r="AO35" s="236"/>
      <c r="AP35" s="45"/>
      <c r="AQ35" s="49"/>
    </row>
    <row r="36" spans="2:57" s="1" customFormat="1" ht="6.95" customHeight="1"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1"/>
    </row>
    <row r="37" spans="2:57" s="1" customFormat="1" ht="25.9" customHeight="1">
      <c r="B37" s="39"/>
      <c r="C37" s="50"/>
      <c r="D37" s="51" t="s">
        <v>46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3" t="s">
        <v>47</v>
      </c>
      <c r="U37" s="52"/>
      <c r="V37" s="52"/>
      <c r="W37" s="52"/>
      <c r="X37" s="238" t="s">
        <v>48</v>
      </c>
      <c r="Y37" s="239"/>
      <c r="Z37" s="239"/>
      <c r="AA37" s="239"/>
      <c r="AB37" s="239"/>
      <c r="AC37" s="52"/>
      <c r="AD37" s="52"/>
      <c r="AE37" s="52"/>
      <c r="AF37" s="52"/>
      <c r="AG37" s="52"/>
      <c r="AH37" s="52"/>
      <c r="AI37" s="52"/>
      <c r="AJ37" s="52"/>
      <c r="AK37" s="240">
        <f>SUM(AK29:AK35)</f>
        <v>0</v>
      </c>
      <c r="AL37" s="239"/>
      <c r="AM37" s="239"/>
      <c r="AN37" s="239"/>
      <c r="AO37" s="241"/>
      <c r="AP37" s="50"/>
      <c r="AQ37" s="41"/>
    </row>
    <row r="38" spans="2:57" s="1" customFormat="1" ht="14.4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1"/>
    </row>
    <row r="39" spans="2:57">
      <c r="B39" s="27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28"/>
    </row>
    <row r="40" spans="2:57">
      <c r="B40" s="27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28"/>
    </row>
    <row r="41" spans="2:57">
      <c r="B41" s="27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28"/>
    </row>
    <row r="42" spans="2:57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28"/>
    </row>
    <row r="43" spans="2:57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28"/>
    </row>
    <row r="44" spans="2:57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28"/>
    </row>
    <row r="45" spans="2:57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28"/>
    </row>
    <row r="46" spans="2:57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28"/>
    </row>
    <row r="47" spans="2:57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28"/>
    </row>
    <row r="48" spans="2:57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28"/>
    </row>
    <row r="49" spans="2:43" s="1" customFormat="1" ht="15">
      <c r="B49" s="39"/>
      <c r="C49" s="40"/>
      <c r="D49" s="54" t="s">
        <v>49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6"/>
      <c r="AA49" s="40"/>
      <c r="AB49" s="40"/>
      <c r="AC49" s="54" t="s">
        <v>50</v>
      </c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6"/>
      <c r="AP49" s="40"/>
      <c r="AQ49" s="41"/>
    </row>
    <row r="50" spans="2:43">
      <c r="B50" s="27"/>
      <c r="C50" s="30"/>
      <c r="D50" s="57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58"/>
      <c r="AA50" s="30"/>
      <c r="AB50" s="30"/>
      <c r="AC50" s="57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58"/>
      <c r="AP50" s="30"/>
      <c r="AQ50" s="28"/>
    </row>
    <row r="51" spans="2:43">
      <c r="B51" s="27"/>
      <c r="C51" s="30"/>
      <c r="D51" s="57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58"/>
      <c r="AA51" s="30"/>
      <c r="AB51" s="30"/>
      <c r="AC51" s="57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58"/>
      <c r="AP51" s="30"/>
      <c r="AQ51" s="28"/>
    </row>
    <row r="52" spans="2:43">
      <c r="B52" s="27"/>
      <c r="C52" s="30"/>
      <c r="D52" s="57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58"/>
      <c r="AA52" s="30"/>
      <c r="AB52" s="30"/>
      <c r="AC52" s="57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58"/>
      <c r="AP52" s="30"/>
      <c r="AQ52" s="28"/>
    </row>
    <row r="53" spans="2:43">
      <c r="B53" s="27"/>
      <c r="C53" s="30"/>
      <c r="D53" s="57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58"/>
      <c r="AA53" s="30"/>
      <c r="AB53" s="30"/>
      <c r="AC53" s="57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58"/>
      <c r="AP53" s="30"/>
      <c r="AQ53" s="28"/>
    </row>
    <row r="54" spans="2:43">
      <c r="B54" s="27"/>
      <c r="C54" s="30"/>
      <c r="D54" s="57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58"/>
      <c r="AA54" s="30"/>
      <c r="AB54" s="30"/>
      <c r="AC54" s="57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58"/>
      <c r="AP54" s="30"/>
      <c r="AQ54" s="28"/>
    </row>
    <row r="55" spans="2:43">
      <c r="B55" s="27"/>
      <c r="C55" s="30"/>
      <c r="D55" s="57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58"/>
      <c r="AA55" s="30"/>
      <c r="AB55" s="30"/>
      <c r="AC55" s="57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58"/>
      <c r="AP55" s="30"/>
      <c r="AQ55" s="28"/>
    </row>
    <row r="56" spans="2:43">
      <c r="B56" s="27"/>
      <c r="C56" s="30"/>
      <c r="D56" s="57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58"/>
      <c r="AA56" s="30"/>
      <c r="AB56" s="30"/>
      <c r="AC56" s="57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58"/>
      <c r="AP56" s="30"/>
      <c r="AQ56" s="28"/>
    </row>
    <row r="57" spans="2:43">
      <c r="B57" s="27"/>
      <c r="C57" s="30"/>
      <c r="D57" s="57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58"/>
      <c r="AA57" s="30"/>
      <c r="AB57" s="30"/>
      <c r="AC57" s="57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58"/>
      <c r="AP57" s="30"/>
      <c r="AQ57" s="28"/>
    </row>
    <row r="58" spans="2:43" s="1" customFormat="1" ht="15">
      <c r="B58" s="39"/>
      <c r="C58" s="40"/>
      <c r="D58" s="59" t="s">
        <v>51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1" t="s">
        <v>52</v>
      </c>
      <c r="S58" s="60"/>
      <c r="T58" s="60"/>
      <c r="U58" s="60"/>
      <c r="V58" s="60"/>
      <c r="W58" s="60"/>
      <c r="X58" s="60"/>
      <c r="Y58" s="60"/>
      <c r="Z58" s="62"/>
      <c r="AA58" s="40"/>
      <c r="AB58" s="40"/>
      <c r="AC58" s="59" t="s">
        <v>51</v>
      </c>
      <c r="AD58" s="60"/>
      <c r="AE58" s="60"/>
      <c r="AF58" s="60"/>
      <c r="AG58" s="60"/>
      <c r="AH58" s="60"/>
      <c r="AI58" s="60"/>
      <c r="AJ58" s="60"/>
      <c r="AK58" s="60"/>
      <c r="AL58" s="60"/>
      <c r="AM58" s="61" t="s">
        <v>52</v>
      </c>
      <c r="AN58" s="60"/>
      <c r="AO58" s="62"/>
      <c r="AP58" s="40"/>
      <c r="AQ58" s="41"/>
    </row>
    <row r="59" spans="2:43">
      <c r="B59" s="27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28"/>
    </row>
    <row r="60" spans="2:43" s="1" customFormat="1" ht="15">
      <c r="B60" s="39"/>
      <c r="C60" s="40"/>
      <c r="D60" s="54" t="s">
        <v>53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6"/>
      <c r="AA60" s="40"/>
      <c r="AB60" s="40"/>
      <c r="AC60" s="54" t="s">
        <v>54</v>
      </c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6"/>
      <c r="AP60" s="40"/>
      <c r="AQ60" s="41"/>
    </row>
    <row r="61" spans="2:43">
      <c r="B61" s="27"/>
      <c r="C61" s="30"/>
      <c r="D61" s="57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58"/>
      <c r="AA61" s="30"/>
      <c r="AB61" s="30"/>
      <c r="AC61" s="57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58"/>
      <c r="AP61" s="30"/>
      <c r="AQ61" s="28"/>
    </row>
    <row r="62" spans="2:43">
      <c r="B62" s="27"/>
      <c r="C62" s="30"/>
      <c r="D62" s="57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58"/>
      <c r="AA62" s="30"/>
      <c r="AB62" s="30"/>
      <c r="AC62" s="57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58"/>
      <c r="AP62" s="30"/>
      <c r="AQ62" s="28"/>
    </row>
    <row r="63" spans="2:43">
      <c r="B63" s="27"/>
      <c r="C63" s="30"/>
      <c r="D63" s="57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58"/>
      <c r="AA63" s="30"/>
      <c r="AB63" s="30"/>
      <c r="AC63" s="57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58"/>
      <c r="AP63" s="30"/>
      <c r="AQ63" s="28"/>
    </row>
    <row r="64" spans="2:43">
      <c r="B64" s="27"/>
      <c r="C64" s="30"/>
      <c r="D64" s="57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58"/>
      <c r="AA64" s="30"/>
      <c r="AB64" s="30"/>
      <c r="AC64" s="57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58"/>
      <c r="AP64" s="30"/>
      <c r="AQ64" s="28"/>
    </row>
    <row r="65" spans="2:43">
      <c r="B65" s="27"/>
      <c r="C65" s="30"/>
      <c r="D65" s="57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58"/>
      <c r="AA65" s="30"/>
      <c r="AB65" s="30"/>
      <c r="AC65" s="57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58"/>
      <c r="AP65" s="30"/>
      <c r="AQ65" s="28"/>
    </row>
    <row r="66" spans="2:43">
      <c r="B66" s="27"/>
      <c r="C66" s="30"/>
      <c r="D66" s="57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58"/>
      <c r="AA66" s="30"/>
      <c r="AB66" s="30"/>
      <c r="AC66" s="57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58"/>
      <c r="AP66" s="30"/>
      <c r="AQ66" s="28"/>
    </row>
    <row r="67" spans="2:43">
      <c r="B67" s="27"/>
      <c r="C67" s="30"/>
      <c r="D67" s="57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58"/>
      <c r="AA67" s="30"/>
      <c r="AB67" s="30"/>
      <c r="AC67" s="57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58"/>
      <c r="AP67" s="30"/>
      <c r="AQ67" s="28"/>
    </row>
    <row r="68" spans="2:43">
      <c r="B68" s="27"/>
      <c r="C68" s="30"/>
      <c r="D68" s="57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58"/>
      <c r="AA68" s="30"/>
      <c r="AB68" s="30"/>
      <c r="AC68" s="57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58"/>
      <c r="AP68" s="30"/>
      <c r="AQ68" s="28"/>
    </row>
    <row r="69" spans="2:43" s="1" customFormat="1" ht="15">
      <c r="B69" s="39"/>
      <c r="C69" s="40"/>
      <c r="D69" s="59" t="s">
        <v>51</v>
      </c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1" t="s">
        <v>52</v>
      </c>
      <c r="S69" s="60"/>
      <c r="T69" s="60"/>
      <c r="U69" s="60"/>
      <c r="V69" s="60"/>
      <c r="W69" s="60"/>
      <c r="X69" s="60"/>
      <c r="Y69" s="60"/>
      <c r="Z69" s="62"/>
      <c r="AA69" s="40"/>
      <c r="AB69" s="40"/>
      <c r="AC69" s="59" t="s">
        <v>51</v>
      </c>
      <c r="AD69" s="60"/>
      <c r="AE69" s="60"/>
      <c r="AF69" s="60"/>
      <c r="AG69" s="60"/>
      <c r="AH69" s="60"/>
      <c r="AI69" s="60"/>
      <c r="AJ69" s="60"/>
      <c r="AK69" s="60"/>
      <c r="AL69" s="60"/>
      <c r="AM69" s="61" t="s">
        <v>52</v>
      </c>
      <c r="AN69" s="60"/>
      <c r="AO69" s="62"/>
      <c r="AP69" s="40"/>
      <c r="AQ69" s="41"/>
    </row>
    <row r="70" spans="2:43" s="1" customFormat="1" ht="6.95" customHeight="1"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1"/>
    </row>
    <row r="71" spans="2:43" s="1" customFormat="1" ht="6.9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5"/>
    </row>
    <row r="75" spans="2:43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8"/>
    </row>
    <row r="76" spans="2:43" s="1" customFormat="1" ht="36.950000000000003" customHeight="1">
      <c r="B76" s="39"/>
      <c r="C76" s="242" t="s">
        <v>55</v>
      </c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243"/>
      <c r="AF76" s="243"/>
      <c r="AG76" s="243"/>
      <c r="AH76" s="243"/>
      <c r="AI76" s="243"/>
      <c r="AJ76" s="243"/>
      <c r="AK76" s="243"/>
      <c r="AL76" s="243"/>
      <c r="AM76" s="243"/>
      <c r="AN76" s="243"/>
      <c r="AO76" s="243"/>
      <c r="AP76" s="243"/>
      <c r="AQ76" s="41"/>
    </row>
    <row r="77" spans="2:43" s="3" customFormat="1" ht="14.45" customHeight="1">
      <c r="B77" s="69"/>
      <c r="C77" s="34" t="s">
        <v>15</v>
      </c>
      <c r="D77" s="70"/>
      <c r="E77" s="70"/>
      <c r="F77" s="70"/>
      <c r="G77" s="70"/>
      <c r="H77" s="70"/>
      <c r="I77" s="70"/>
      <c r="J77" s="70"/>
      <c r="K77" s="70"/>
      <c r="L77" s="70" t="str">
        <f>K5</f>
        <v>R_02318</v>
      </c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1"/>
    </row>
    <row r="78" spans="2:43" s="4" customFormat="1" ht="36.950000000000003" customHeight="1">
      <c r="B78" s="72"/>
      <c r="C78" s="73" t="s">
        <v>18</v>
      </c>
      <c r="D78" s="74"/>
      <c r="E78" s="74"/>
      <c r="F78" s="74"/>
      <c r="G78" s="74"/>
      <c r="H78" s="74"/>
      <c r="I78" s="74"/>
      <c r="J78" s="74"/>
      <c r="K78" s="74"/>
      <c r="L78" s="244" t="str">
        <f>K6</f>
        <v>Komunitné centrum Vyšný Orlík</v>
      </c>
      <c r="M78" s="245"/>
      <c r="N78" s="245"/>
      <c r="O78" s="245"/>
      <c r="P78" s="245"/>
      <c r="Q78" s="245"/>
      <c r="R78" s="245"/>
      <c r="S78" s="245"/>
      <c r="T78" s="245"/>
      <c r="U78" s="245"/>
      <c r="V78" s="245"/>
      <c r="W78" s="245"/>
      <c r="X78" s="245"/>
      <c r="Y78" s="245"/>
      <c r="Z78" s="245"/>
      <c r="AA78" s="245"/>
      <c r="AB78" s="245"/>
      <c r="AC78" s="245"/>
      <c r="AD78" s="245"/>
      <c r="AE78" s="245"/>
      <c r="AF78" s="245"/>
      <c r="AG78" s="245"/>
      <c r="AH78" s="245"/>
      <c r="AI78" s="245"/>
      <c r="AJ78" s="245"/>
      <c r="AK78" s="245"/>
      <c r="AL78" s="245"/>
      <c r="AM78" s="245"/>
      <c r="AN78" s="245"/>
      <c r="AO78" s="245"/>
      <c r="AP78" s="74"/>
      <c r="AQ78" s="75"/>
    </row>
    <row r="79" spans="2:43" s="1" customFormat="1" ht="6.95" customHeight="1"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1"/>
    </row>
    <row r="80" spans="2:43" s="1" customFormat="1" ht="15">
      <c r="B80" s="39"/>
      <c r="C80" s="34" t="s">
        <v>22</v>
      </c>
      <c r="D80" s="40"/>
      <c r="E80" s="40"/>
      <c r="F80" s="40"/>
      <c r="G80" s="40"/>
      <c r="H80" s="40"/>
      <c r="I80" s="40"/>
      <c r="J80" s="40"/>
      <c r="K80" s="40"/>
      <c r="L80" s="76" t="str">
        <f>IF(K8="","",K8)</f>
        <v>Vyšný Orlík</v>
      </c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34" t="s">
        <v>24</v>
      </c>
      <c r="AJ80" s="40"/>
      <c r="AK80" s="40"/>
      <c r="AL80" s="40"/>
      <c r="AM80" s="77" t="str">
        <f>IF(AN8= "","",AN8)</f>
        <v/>
      </c>
      <c r="AN80" s="40"/>
      <c r="AO80" s="40"/>
      <c r="AP80" s="40"/>
      <c r="AQ80" s="41"/>
    </row>
    <row r="81" spans="1:76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1"/>
    </row>
    <row r="82" spans="1:76" s="1" customFormat="1" ht="15">
      <c r="B82" s="39"/>
      <c r="C82" s="34" t="s">
        <v>25</v>
      </c>
      <c r="D82" s="40"/>
      <c r="E82" s="40"/>
      <c r="F82" s="40"/>
      <c r="G82" s="40"/>
      <c r="H82" s="40"/>
      <c r="I82" s="40"/>
      <c r="J82" s="40"/>
      <c r="K82" s="40"/>
      <c r="L82" s="70" t="str">
        <f>IF(E11= "","",E11)</f>
        <v xml:space="preserve"> </v>
      </c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34" t="s">
        <v>30</v>
      </c>
      <c r="AJ82" s="40"/>
      <c r="AK82" s="40"/>
      <c r="AL82" s="40"/>
      <c r="AM82" s="251" t="str">
        <f>IF(E17="","",E17)</f>
        <v>AIP projekt s.r.o.</v>
      </c>
      <c r="AN82" s="251"/>
      <c r="AO82" s="251"/>
      <c r="AP82" s="251"/>
      <c r="AQ82" s="41"/>
      <c r="AS82" s="252" t="s">
        <v>56</v>
      </c>
      <c r="AT82" s="253"/>
      <c r="AU82" s="55"/>
      <c r="AV82" s="55"/>
      <c r="AW82" s="55"/>
      <c r="AX82" s="55"/>
      <c r="AY82" s="55"/>
      <c r="AZ82" s="55"/>
      <c r="BA82" s="55"/>
      <c r="BB82" s="55"/>
      <c r="BC82" s="55"/>
      <c r="BD82" s="56"/>
    </row>
    <row r="83" spans="1:76" s="1" customFormat="1" ht="15">
      <c r="B83" s="39"/>
      <c r="C83" s="34" t="s">
        <v>29</v>
      </c>
      <c r="D83" s="40"/>
      <c r="E83" s="40"/>
      <c r="F83" s="40"/>
      <c r="G83" s="40"/>
      <c r="H83" s="40"/>
      <c r="I83" s="40"/>
      <c r="J83" s="40"/>
      <c r="K83" s="40"/>
      <c r="L83" s="70">
        <f>IF(E14= "Vyplň údaj","",E14)</f>
        <v>0</v>
      </c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34" t="s">
        <v>33</v>
      </c>
      <c r="AJ83" s="40"/>
      <c r="AK83" s="40"/>
      <c r="AL83" s="40"/>
      <c r="AM83" s="251" t="str">
        <f>IF(E20="","",E20)</f>
        <v>Ing. Matúš Holova</v>
      </c>
      <c r="AN83" s="251"/>
      <c r="AO83" s="251"/>
      <c r="AP83" s="251"/>
      <c r="AQ83" s="41"/>
      <c r="AS83" s="254"/>
      <c r="AT83" s="255"/>
      <c r="AU83" s="40"/>
      <c r="AV83" s="40"/>
      <c r="AW83" s="40"/>
      <c r="AX83" s="40"/>
      <c r="AY83" s="40"/>
      <c r="AZ83" s="40"/>
      <c r="BA83" s="40"/>
      <c r="BB83" s="40"/>
      <c r="BC83" s="40"/>
      <c r="BD83" s="78"/>
    </row>
    <row r="84" spans="1:76" s="1" customFormat="1" ht="10.9" customHeight="1"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1"/>
      <c r="AS84" s="254"/>
      <c r="AT84" s="255"/>
      <c r="AU84" s="40"/>
      <c r="AV84" s="40"/>
      <c r="AW84" s="40"/>
      <c r="AX84" s="40"/>
      <c r="AY84" s="40"/>
      <c r="AZ84" s="40"/>
      <c r="BA84" s="40"/>
      <c r="BB84" s="40"/>
      <c r="BC84" s="40"/>
      <c r="BD84" s="78"/>
    </row>
    <row r="85" spans="1:76" s="1" customFormat="1" ht="29.25" customHeight="1">
      <c r="B85" s="39"/>
      <c r="C85" s="227" t="s">
        <v>57</v>
      </c>
      <c r="D85" s="228"/>
      <c r="E85" s="228"/>
      <c r="F85" s="228"/>
      <c r="G85" s="228"/>
      <c r="H85" s="79"/>
      <c r="I85" s="229" t="s">
        <v>58</v>
      </c>
      <c r="J85" s="228"/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  <c r="AG85" s="229" t="s">
        <v>59</v>
      </c>
      <c r="AH85" s="228"/>
      <c r="AI85" s="228"/>
      <c r="AJ85" s="228"/>
      <c r="AK85" s="228"/>
      <c r="AL85" s="228"/>
      <c r="AM85" s="228"/>
      <c r="AN85" s="229" t="s">
        <v>60</v>
      </c>
      <c r="AO85" s="228"/>
      <c r="AP85" s="256"/>
      <c r="AQ85" s="41"/>
      <c r="AS85" s="80" t="s">
        <v>61</v>
      </c>
      <c r="AT85" s="81" t="s">
        <v>62</v>
      </c>
      <c r="AU85" s="81" t="s">
        <v>63</v>
      </c>
      <c r="AV85" s="81" t="s">
        <v>64</v>
      </c>
      <c r="AW85" s="81" t="s">
        <v>65</v>
      </c>
      <c r="AX85" s="81" t="s">
        <v>66</v>
      </c>
      <c r="AY85" s="81" t="s">
        <v>67</v>
      </c>
      <c r="AZ85" s="81" t="s">
        <v>68</v>
      </c>
      <c r="BA85" s="81" t="s">
        <v>69</v>
      </c>
      <c r="BB85" s="81" t="s">
        <v>70</v>
      </c>
      <c r="BC85" s="81" t="s">
        <v>71</v>
      </c>
      <c r="BD85" s="82" t="s">
        <v>72</v>
      </c>
    </row>
    <row r="86" spans="1:76" s="1" customFormat="1" ht="10.9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1"/>
      <c r="AS86" s="83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6"/>
    </row>
    <row r="87" spans="1:76" s="4" customFormat="1" ht="32.450000000000003" customHeight="1">
      <c r="B87" s="72"/>
      <c r="C87" s="84" t="s">
        <v>73</v>
      </c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225">
        <f>ROUND(AG88+AG97+AG98+AG101+AG102,2)</f>
        <v>0</v>
      </c>
      <c r="AH87" s="225"/>
      <c r="AI87" s="225"/>
      <c r="AJ87" s="225"/>
      <c r="AK87" s="225"/>
      <c r="AL87" s="225"/>
      <c r="AM87" s="225"/>
      <c r="AN87" s="226">
        <f t="shared" ref="AN87:AN102" si="0">SUM(AG87,AT87)</f>
        <v>0</v>
      </c>
      <c r="AO87" s="226"/>
      <c r="AP87" s="226"/>
      <c r="AQ87" s="75"/>
      <c r="AS87" s="86">
        <f>ROUND(AS88+AS97+AS98+AS101+AS102,2)</f>
        <v>0</v>
      </c>
      <c r="AT87" s="87">
        <f t="shared" ref="AT87:AT102" si="1">ROUND(SUM(AV87:AW87),2)</f>
        <v>0</v>
      </c>
      <c r="AU87" s="88">
        <f>ROUND(AU88+AU97+AU98+AU101+AU102,5)</f>
        <v>0</v>
      </c>
      <c r="AV87" s="87">
        <f>ROUND(AZ87*L31,2)</f>
        <v>0</v>
      </c>
      <c r="AW87" s="87">
        <f>ROUND(BA87*L32,2)</f>
        <v>0</v>
      </c>
      <c r="AX87" s="87">
        <f>ROUND(BB87*L31,2)</f>
        <v>0</v>
      </c>
      <c r="AY87" s="87">
        <f>ROUND(BC87*L32,2)</f>
        <v>0</v>
      </c>
      <c r="AZ87" s="87">
        <f>ROUND(AZ88+AZ97+AZ98+AZ101+AZ102,2)</f>
        <v>0</v>
      </c>
      <c r="BA87" s="87">
        <f>ROUND(BA88+BA97+BA98+BA101+BA102,2)</f>
        <v>0</v>
      </c>
      <c r="BB87" s="87">
        <f>ROUND(BB88+BB97+BB98+BB101+BB102,2)</f>
        <v>0</v>
      </c>
      <c r="BC87" s="87">
        <f>ROUND(BC88+BC97+BC98+BC101+BC102,2)</f>
        <v>0</v>
      </c>
      <c r="BD87" s="89">
        <f>ROUND(BD88+BD97+BD98+BD101+BD102,2)</f>
        <v>0</v>
      </c>
      <c r="BS87" s="90" t="s">
        <v>74</v>
      </c>
      <c r="BT87" s="90" t="s">
        <v>75</v>
      </c>
      <c r="BU87" s="91" t="s">
        <v>76</v>
      </c>
      <c r="BV87" s="90" t="s">
        <v>77</v>
      </c>
      <c r="BW87" s="90" t="s">
        <v>78</v>
      </c>
      <c r="BX87" s="90" t="s">
        <v>79</v>
      </c>
    </row>
    <row r="88" spans="1:76" s="5" customFormat="1" ht="16.5" customHeight="1">
      <c r="B88" s="92"/>
      <c r="C88" s="93"/>
      <c r="D88" s="220" t="s">
        <v>80</v>
      </c>
      <c r="E88" s="220"/>
      <c r="F88" s="220"/>
      <c r="G88" s="220"/>
      <c r="H88" s="220"/>
      <c r="I88" s="94"/>
      <c r="J88" s="220" t="s">
        <v>81</v>
      </c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30">
        <f>ROUND(SUM(AG89:AG96),2)</f>
        <v>0</v>
      </c>
      <c r="AH88" s="224"/>
      <c r="AI88" s="224"/>
      <c r="AJ88" s="224"/>
      <c r="AK88" s="224"/>
      <c r="AL88" s="224"/>
      <c r="AM88" s="224"/>
      <c r="AN88" s="223">
        <f t="shared" si="0"/>
        <v>0</v>
      </c>
      <c r="AO88" s="224"/>
      <c r="AP88" s="224"/>
      <c r="AQ88" s="95"/>
      <c r="AS88" s="96">
        <f>ROUND(SUM(AS89:AS96),2)</f>
        <v>0</v>
      </c>
      <c r="AT88" s="97">
        <f t="shared" si="1"/>
        <v>0</v>
      </c>
      <c r="AU88" s="98">
        <f>ROUND(SUM(AU89:AU96),5)</f>
        <v>0</v>
      </c>
      <c r="AV88" s="97">
        <f>ROUND(AZ88*L31,2)</f>
        <v>0</v>
      </c>
      <c r="AW88" s="97">
        <f>ROUND(BA88*L32,2)</f>
        <v>0</v>
      </c>
      <c r="AX88" s="97">
        <f>ROUND(BB88*L31,2)</f>
        <v>0</v>
      </c>
      <c r="AY88" s="97">
        <f>ROUND(BC88*L32,2)</f>
        <v>0</v>
      </c>
      <c r="AZ88" s="97">
        <f>ROUND(SUM(AZ89:AZ96),2)</f>
        <v>0</v>
      </c>
      <c r="BA88" s="97">
        <f>ROUND(SUM(BA89:BA96),2)</f>
        <v>0</v>
      </c>
      <c r="BB88" s="97">
        <f>ROUND(SUM(BB89:BB96),2)</f>
        <v>0</v>
      </c>
      <c r="BC88" s="97">
        <f>ROUND(SUM(BC89:BC96),2)</f>
        <v>0</v>
      </c>
      <c r="BD88" s="99">
        <f>ROUND(SUM(BD89:BD96),2)</f>
        <v>0</v>
      </c>
      <c r="BS88" s="100" t="s">
        <v>74</v>
      </c>
      <c r="BT88" s="100" t="s">
        <v>82</v>
      </c>
      <c r="BU88" s="100" t="s">
        <v>76</v>
      </c>
      <c r="BV88" s="100" t="s">
        <v>77</v>
      </c>
      <c r="BW88" s="100" t="s">
        <v>83</v>
      </c>
      <c r="BX88" s="100" t="s">
        <v>78</v>
      </c>
    </row>
    <row r="89" spans="1:76" s="6" customFormat="1" ht="16.5" customHeight="1">
      <c r="A89" s="101" t="s">
        <v>84</v>
      </c>
      <c r="B89" s="102"/>
      <c r="C89" s="103"/>
      <c r="D89" s="103"/>
      <c r="E89" s="219" t="s">
        <v>85</v>
      </c>
      <c r="F89" s="219"/>
      <c r="G89" s="219"/>
      <c r="H89" s="219"/>
      <c r="I89" s="219"/>
      <c r="J89" s="103"/>
      <c r="K89" s="219" t="s">
        <v>86</v>
      </c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  <c r="AA89" s="219"/>
      <c r="AB89" s="219"/>
      <c r="AC89" s="219"/>
      <c r="AD89" s="219"/>
      <c r="AE89" s="219"/>
      <c r="AF89" s="219"/>
      <c r="AG89" s="221">
        <f>'001 - Búracie práce'!M31</f>
        <v>0</v>
      </c>
      <c r="AH89" s="222"/>
      <c r="AI89" s="222"/>
      <c r="AJ89" s="222"/>
      <c r="AK89" s="222"/>
      <c r="AL89" s="222"/>
      <c r="AM89" s="222"/>
      <c r="AN89" s="221">
        <f t="shared" si="0"/>
        <v>0</v>
      </c>
      <c r="AO89" s="222"/>
      <c r="AP89" s="222"/>
      <c r="AQ89" s="104"/>
      <c r="AS89" s="105">
        <f>'001 - Búracie práce'!M29</f>
        <v>0</v>
      </c>
      <c r="AT89" s="106">
        <f t="shared" si="1"/>
        <v>0</v>
      </c>
      <c r="AU89" s="107">
        <f>'001 - Búracie práce'!W133</f>
        <v>0</v>
      </c>
      <c r="AV89" s="106">
        <f>'001 - Búracie práce'!M33</f>
        <v>0</v>
      </c>
      <c r="AW89" s="106">
        <f>'001 - Búracie práce'!M34</f>
        <v>0</v>
      </c>
      <c r="AX89" s="106">
        <f>'001 - Búracie práce'!M35</f>
        <v>0</v>
      </c>
      <c r="AY89" s="106">
        <f>'001 - Búracie práce'!M36</f>
        <v>0</v>
      </c>
      <c r="AZ89" s="106">
        <f>'001 - Búracie práce'!H33</f>
        <v>0</v>
      </c>
      <c r="BA89" s="106">
        <f>'001 - Búracie práce'!H34</f>
        <v>0</v>
      </c>
      <c r="BB89" s="106">
        <f>'001 - Búracie práce'!H35</f>
        <v>0</v>
      </c>
      <c r="BC89" s="106">
        <f>'001 - Búracie práce'!H36</f>
        <v>0</v>
      </c>
      <c r="BD89" s="108">
        <f>'001 - Búracie práce'!H37</f>
        <v>0</v>
      </c>
      <c r="BT89" s="109" t="s">
        <v>87</v>
      </c>
      <c r="BV89" s="109" t="s">
        <v>77</v>
      </c>
      <c r="BW89" s="109" t="s">
        <v>88</v>
      </c>
      <c r="BX89" s="109" t="s">
        <v>83</v>
      </c>
    </row>
    <row r="90" spans="1:76" s="6" customFormat="1" ht="16.5" customHeight="1">
      <c r="A90" s="101" t="s">
        <v>84</v>
      </c>
      <c r="B90" s="102"/>
      <c r="C90" s="103"/>
      <c r="D90" s="103"/>
      <c r="E90" s="219" t="s">
        <v>89</v>
      </c>
      <c r="F90" s="219"/>
      <c r="G90" s="219"/>
      <c r="H90" s="219"/>
      <c r="I90" s="219"/>
      <c r="J90" s="103"/>
      <c r="K90" s="219" t="s">
        <v>90</v>
      </c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  <c r="AA90" s="219"/>
      <c r="AB90" s="219"/>
      <c r="AC90" s="219"/>
      <c r="AD90" s="219"/>
      <c r="AE90" s="219"/>
      <c r="AF90" s="219"/>
      <c r="AG90" s="221">
        <f>'002 - Výmena okien a dver...'!M31</f>
        <v>0</v>
      </c>
      <c r="AH90" s="222"/>
      <c r="AI90" s="222"/>
      <c r="AJ90" s="222"/>
      <c r="AK90" s="222"/>
      <c r="AL90" s="222"/>
      <c r="AM90" s="222"/>
      <c r="AN90" s="221">
        <f t="shared" si="0"/>
        <v>0</v>
      </c>
      <c r="AO90" s="222"/>
      <c r="AP90" s="222"/>
      <c r="AQ90" s="104"/>
      <c r="AS90" s="105">
        <f>'002 - Výmena okien a dver...'!M29</f>
        <v>0</v>
      </c>
      <c r="AT90" s="106">
        <f t="shared" si="1"/>
        <v>0</v>
      </c>
      <c r="AU90" s="107">
        <f>'002 - Výmena okien a dver...'!W122</f>
        <v>0</v>
      </c>
      <c r="AV90" s="106">
        <f>'002 - Výmena okien a dver...'!M33</f>
        <v>0</v>
      </c>
      <c r="AW90" s="106">
        <f>'002 - Výmena okien a dver...'!M34</f>
        <v>0</v>
      </c>
      <c r="AX90" s="106">
        <f>'002 - Výmena okien a dver...'!M35</f>
        <v>0</v>
      </c>
      <c r="AY90" s="106">
        <f>'002 - Výmena okien a dver...'!M36</f>
        <v>0</v>
      </c>
      <c r="AZ90" s="106">
        <f>'002 - Výmena okien a dver...'!H33</f>
        <v>0</v>
      </c>
      <c r="BA90" s="106">
        <f>'002 - Výmena okien a dver...'!H34</f>
        <v>0</v>
      </c>
      <c r="BB90" s="106">
        <f>'002 - Výmena okien a dver...'!H35</f>
        <v>0</v>
      </c>
      <c r="BC90" s="106">
        <f>'002 - Výmena okien a dver...'!H36</f>
        <v>0</v>
      </c>
      <c r="BD90" s="108">
        <f>'002 - Výmena okien a dver...'!H37</f>
        <v>0</v>
      </c>
      <c r="BT90" s="109" t="s">
        <v>87</v>
      </c>
      <c r="BV90" s="109" t="s">
        <v>77</v>
      </c>
      <c r="BW90" s="109" t="s">
        <v>91</v>
      </c>
      <c r="BX90" s="109" t="s">
        <v>83</v>
      </c>
    </row>
    <row r="91" spans="1:76" s="6" customFormat="1" ht="28.5" customHeight="1">
      <c r="A91" s="101" t="s">
        <v>84</v>
      </c>
      <c r="B91" s="102"/>
      <c r="C91" s="103"/>
      <c r="D91" s="103"/>
      <c r="E91" s="219" t="s">
        <v>92</v>
      </c>
      <c r="F91" s="219"/>
      <c r="G91" s="219"/>
      <c r="H91" s="219"/>
      <c r="I91" s="219"/>
      <c r="J91" s="103"/>
      <c r="K91" s="219" t="s">
        <v>93</v>
      </c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19"/>
      <c r="AG91" s="221">
        <f>'003 - Zateplenie fasády a...'!M31</f>
        <v>0</v>
      </c>
      <c r="AH91" s="222"/>
      <c r="AI91" s="222"/>
      <c r="AJ91" s="222"/>
      <c r="AK91" s="222"/>
      <c r="AL91" s="222"/>
      <c r="AM91" s="222"/>
      <c r="AN91" s="221">
        <f t="shared" si="0"/>
        <v>0</v>
      </c>
      <c r="AO91" s="222"/>
      <c r="AP91" s="222"/>
      <c r="AQ91" s="104"/>
      <c r="AS91" s="105">
        <f>'003 - Zateplenie fasády a...'!M29</f>
        <v>0</v>
      </c>
      <c r="AT91" s="106">
        <f t="shared" si="1"/>
        <v>0</v>
      </c>
      <c r="AU91" s="107">
        <f>'003 - Zateplenie fasády a...'!W126</f>
        <v>0</v>
      </c>
      <c r="AV91" s="106">
        <f>'003 - Zateplenie fasády a...'!M33</f>
        <v>0</v>
      </c>
      <c r="AW91" s="106">
        <f>'003 - Zateplenie fasády a...'!M34</f>
        <v>0</v>
      </c>
      <c r="AX91" s="106">
        <f>'003 - Zateplenie fasády a...'!M35</f>
        <v>0</v>
      </c>
      <c r="AY91" s="106">
        <f>'003 - Zateplenie fasády a...'!M36</f>
        <v>0</v>
      </c>
      <c r="AZ91" s="106">
        <f>'003 - Zateplenie fasády a...'!H33</f>
        <v>0</v>
      </c>
      <c r="BA91" s="106">
        <f>'003 - Zateplenie fasády a...'!H34</f>
        <v>0</v>
      </c>
      <c r="BB91" s="106">
        <f>'003 - Zateplenie fasády a...'!H35</f>
        <v>0</v>
      </c>
      <c r="BC91" s="106">
        <f>'003 - Zateplenie fasády a...'!H36</f>
        <v>0</v>
      </c>
      <c r="BD91" s="108">
        <f>'003 - Zateplenie fasády a...'!H37</f>
        <v>0</v>
      </c>
      <c r="BT91" s="109" t="s">
        <v>87</v>
      </c>
      <c r="BV91" s="109" t="s">
        <v>77</v>
      </c>
      <c r="BW91" s="109" t="s">
        <v>94</v>
      </c>
      <c r="BX91" s="109" t="s">
        <v>83</v>
      </c>
    </row>
    <row r="92" spans="1:76" s="6" customFormat="1" ht="28.5" customHeight="1">
      <c r="A92" s="101" t="s">
        <v>84</v>
      </c>
      <c r="B92" s="102"/>
      <c r="C92" s="103"/>
      <c r="D92" s="103"/>
      <c r="E92" s="219" t="s">
        <v>95</v>
      </c>
      <c r="F92" s="219"/>
      <c r="G92" s="219"/>
      <c r="H92" s="219"/>
      <c r="I92" s="219"/>
      <c r="J92" s="103"/>
      <c r="K92" s="219" t="s">
        <v>96</v>
      </c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21">
        <f>'004 - Zateplenie strechy ...'!M31</f>
        <v>0</v>
      </c>
      <c r="AH92" s="222"/>
      <c r="AI92" s="222"/>
      <c r="AJ92" s="222"/>
      <c r="AK92" s="222"/>
      <c r="AL92" s="222"/>
      <c r="AM92" s="222"/>
      <c r="AN92" s="221">
        <f t="shared" si="0"/>
        <v>0</v>
      </c>
      <c r="AO92" s="222"/>
      <c r="AP92" s="222"/>
      <c r="AQ92" s="104"/>
      <c r="AS92" s="105">
        <f>'004 - Zateplenie strechy ...'!M29</f>
        <v>0</v>
      </c>
      <c r="AT92" s="106">
        <f t="shared" si="1"/>
        <v>0</v>
      </c>
      <c r="AU92" s="107">
        <f>'004 - Zateplenie strechy ...'!W124</f>
        <v>0</v>
      </c>
      <c r="AV92" s="106">
        <f>'004 - Zateplenie strechy ...'!M33</f>
        <v>0</v>
      </c>
      <c r="AW92" s="106">
        <f>'004 - Zateplenie strechy ...'!M34</f>
        <v>0</v>
      </c>
      <c r="AX92" s="106">
        <f>'004 - Zateplenie strechy ...'!M35</f>
        <v>0</v>
      </c>
      <c r="AY92" s="106">
        <f>'004 - Zateplenie strechy ...'!M36</f>
        <v>0</v>
      </c>
      <c r="AZ92" s="106">
        <f>'004 - Zateplenie strechy ...'!H33</f>
        <v>0</v>
      </c>
      <c r="BA92" s="106">
        <f>'004 - Zateplenie strechy ...'!H34</f>
        <v>0</v>
      </c>
      <c r="BB92" s="106">
        <f>'004 - Zateplenie strechy ...'!H35</f>
        <v>0</v>
      </c>
      <c r="BC92" s="106">
        <f>'004 - Zateplenie strechy ...'!H36</f>
        <v>0</v>
      </c>
      <c r="BD92" s="108">
        <f>'004 - Zateplenie strechy ...'!H37</f>
        <v>0</v>
      </c>
      <c r="BT92" s="109" t="s">
        <v>87</v>
      </c>
      <c r="BV92" s="109" t="s">
        <v>77</v>
      </c>
      <c r="BW92" s="109" t="s">
        <v>97</v>
      </c>
      <c r="BX92" s="109" t="s">
        <v>83</v>
      </c>
    </row>
    <row r="93" spans="1:76" s="6" customFormat="1" ht="28.5" customHeight="1">
      <c r="A93" s="101" t="s">
        <v>84</v>
      </c>
      <c r="B93" s="102"/>
      <c r="C93" s="103"/>
      <c r="D93" s="103"/>
      <c r="E93" s="219" t="s">
        <v>98</v>
      </c>
      <c r="F93" s="219"/>
      <c r="G93" s="219"/>
      <c r="H93" s="219"/>
      <c r="I93" s="219"/>
      <c r="J93" s="103"/>
      <c r="K93" s="219" t="s">
        <v>99</v>
      </c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219"/>
      <c r="AD93" s="219"/>
      <c r="AE93" s="219"/>
      <c r="AF93" s="219"/>
      <c r="AG93" s="221">
        <f>'005 - Nová strešná konštr...'!M31</f>
        <v>0</v>
      </c>
      <c r="AH93" s="222"/>
      <c r="AI93" s="222"/>
      <c r="AJ93" s="222"/>
      <c r="AK93" s="222"/>
      <c r="AL93" s="222"/>
      <c r="AM93" s="222"/>
      <c r="AN93" s="221">
        <f t="shared" si="0"/>
        <v>0</v>
      </c>
      <c r="AO93" s="222"/>
      <c r="AP93" s="222"/>
      <c r="AQ93" s="104"/>
      <c r="AS93" s="105">
        <f>'005 - Nová strešná konštr...'!M29</f>
        <v>0</v>
      </c>
      <c r="AT93" s="106">
        <f t="shared" si="1"/>
        <v>0</v>
      </c>
      <c r="AU93" s="107">
        <f>'005 - Nová strešná konštr...'!W130</f>
        <v>0</v>
      </c>
      <c r="AV93" s="106">
        <f>'005 - Nová strešná konštr...'!M33</f>
        <v>0</v>
      </c>
      <c r="AW93" s="106">
        <f>'005 - Nová strešná konštr...'!M34</f>
        <v>0</v>
      </c>
      <c r="AX93" s="106">
        <f>'005 - Nová strešná konštr...'!M35</f>
        <v>0</v>
      </c>
      <c r="AY93" s="106">
        <f>'005 - Nová strešná konštr...'!M36</f>
        <v>0</v>
      </c>
      <c r="AZ93" s="106">
        <f>'005 - Nová strešná konštr...'!H33</f>
        <v>0</v>
      </c>
      <c r="BA93" s="106">
        <f>'005 - Nová strešná konštr...'!H34</f>
        <v>0</v>
      </c>
      <c r="BB93" s="106">
        <f>'005 - Nová strešná konštr...'!H35</f>
        <v>0</v>
      </c>
      <c r="BC93" s="106">
        <f>'005 - Nová strešná konštr...'!H36</f>
        <v>0</v>
      </c>
      <c r="BD93" s="108">
        <f>'005 - Nová strešná konštr...'!H37</f>
        <v>0</v>
      </c>
      <c r="BT93" s="109" t="s">
        <v>87</v>
      </c>
      <c r="BV93" s="109" t="s">
        <v>77</v>
      </c>
      <c r="BW93" s="109" t="s">
        <v>100</v>
      </c>
      <c r="BX93" s="109" t="s">
        <v>83</v>
      </c>
    </row>
    <row r="94" spans="1:76" s="6" customFormat="1" ht="16.5" customHeight="1">
      <c r="A94" s="101" t="s">
        <v>84</v>
      </c>
      <c r="B94" s="102"/>
      <c r="C94" s="103"/>
      <c r="D94" s="103"/>
      <c r="E94" s="219" t="s">
        <v>101</v>
      </c>
      <c r="F94" s="219"/>
      <c r="G94" s="219"/>
      <c r="H94" s="219"/>
      <c r="I94" s="219"/>
      <c r="J94" s="103"/>
      <c r="K94" s="219" t="s">
        <v>102</v>
      </c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  <c r="AA94" s="219"/>
      <c r="AB94" s="219"/>
      <c r="AC94" s="219"/>
      <c r="AD94" s="219"/>
      <c r="AE94" s="219"/>
      <c r="AF94" s="219"/>
      <c r="AG94" s="221">
        <f>'006 - Dispozičné zmeny'!M31</f>
        <v>0</v>
      </c>
      <c r="AH94" s="222"/>
      <c r="AI94" s="222"/>
      <c r="AJ94" s="222"/>
      <c r="AK94" s="222"/>
      <c r="AL94" s="222"/>
      <c r="AM94" s="222"/>
      <c r="AN94" s="221">
        <f t="shared" si="0"/>
        <v>0</v>
      </c>
      <c r="AO94" s="222"/>
      <c r="AP94" s="222"/>
      <c r="AQ94" s="104"/>
      <c r="AS94" s="105">
        <f>'006 - Dispozičné zmeny'!M29</f>
        <v>0</v>
      </c>
      <c r="AT94" s="106">
        <f t="shared" si="1"/>
        <v>0</v>
      </c>
      <c r="AU94" s="107">
        <f>'006 - Dispozičné zmeny'!W124</f>
        <v>0</v>
      </c>
      <c r="AV94" s="106">
        <f>'006 - Dispozičné zmeny'!M33</f>
        <v>0</v>
      </c>
      <c r="AW94" s="106">
        <f>'006 - Dispozičné zmeny'!M34</f>
        <v>0</v>
      </c>
      <c r="AX94" s="106">
        <f>'006 - Dispozičné zmeny'!M35</f>
        <v>0</v>
      </c>
      <c r="AY94" s="106">
        <f>'006 - Dispozičné zmeny'!M36</f>
        <v>0</v>
      </c>
      <c r="AZ94" s="106">
        <f>'006 - Dispozičné zmeny'!H33</f>
        <v>0</v>
      </c>
      <c r="BA94" s="106">
        <f>'006 - Dispozičné zmeny'!H34</f>
        <v>0</v>
      </c>
      <c r="BB94" s="106">
        <f>'006 - Dispozičné zmeny'!H35</f>
        <v>0</v>
      </c>
      <c r="BC94" s="106">
        <f>'006 - Dispozičné zmeny'!H36</f>
        <v>0</v>
      </c>
      <c r="BD94" s="108">
        <f>'006 - Dispozičné zmeny'!H37</f>
        <v>0</v>
      </c>
      <c r="BT94" s="109" t="s">
        <v>87</v>
      </c>
      <c r="BV94" s="109" t="s">
        <v>77</v>
      </c>
      <c r="BW94" s="109" t="s">
        <v>103</v>
      </c>
      <c r="BX94" s="109" t="s">
        <v>83</v>
      </c>
    </row>
    <row r="95" spans="1:76" s="6" customFormat="1" ht="16.5" customHeight="1">
      <c r="A95" s="101" t="s">
        <v>84</v>
      </c>
      <c r="B95" s="102"/>
      <c r="C95" s="103"/>
      <c r="D95" s="103"/>
      <c r="E95" s="219" t="s">
        <v>104</v>
      </c>
      <c r="F95" s="219"/>
      <c r="G95" s="219"/>
      <c r="H95" s="219"/>
      <c r="I95" s="219"/>
      <c r="J95" s="103"/>
      <c r="K95" s="219" t="s">
        <v>105</v>
      </c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21">
        <f>'007 - Povrchové úpravy'!M31</f>
        <v>0</v>
      </c>
      <c r="AH95" s="222"/>
      <c r="AI95" s="222"/>
      <c r="AJ95" s="222"/>
      <c r="AK95" s="222"/>
      <c r="AL95" s="222"/>
      <c r="AM95" s="222"/>
      <c r="AN95" s="221">
        <f t="shared" si="0"/>
        <v>0</v>
      </c>
      <c r="AO95" s="222"/>
      <c r="AP95" s="222"/>
      <c r="AQ95" s="104"/>
      <c r="AS95" s="105">
        <f>'007 - Povrchové úpravy'!M29</f>
        <v>0</v>
      </c>
      <c r="AT95" s="106">
        <f t="shared" si="1"/>
        <v>0</v>
      </c>
      <c r="AU95" s="107">
        <f>'007 - Povrchové úpravy'!W130</f>
        <v>0</v>
      </c>
      <c r="AV95" s="106">
        <f>'007 - Povrchové úpravy'!M33</f>
        <v>0</v>
      </c>
      <c r="AW95" s="106">
        <f>'007 - Povrchové úpravy'!M34</f>
        <v>0</v>
      </c>
      <c r="AX95" s="106">
        <f>'007 - Povrchové úpravy'!M35</f>
        <v>0</v>
      </c>
      <c r="AY95" s="106">
        <f>'007 - Povrchové úpravy'!M36</f>
        <v>0</v>
      </c>
      <c r="AZ95" s="106">
        <f>'007 - Povrchové úpravy'!H33</f>
        <v>0</v>
      </c>
      <c r="BA95" s="106">
        <f>'007 - Povrchové úpravy'!H34</f>
        <v>0</v>
      </c>
      <c r="BB95" s="106">
        <f>'007 - Povrchové úpravy'!H35</f>
        <v>0</v>
      </c>
      <c r="BC95" s="106">
        <f>'007 - Povrchové úpravy'!H36</f>
        <v>0</v>
      </c>
      <c r="BD95" s="108">
        <f>'007 - Povrchové úpravy'!H37</f>
        <v>0</v>
      </c>
      <c r="BT95" s="109" t="s">
        <v>87</v>
      </c>
      <c r="BV95" s="109" t="s">
        <v>77</v>
      </c>
      <c r="BW95" s="109" t="s">
        <v>106</v>
      </c>
      <c r="BX95" s="109" t="s">
        <v>83</v>
      </c>
    </row>
    <row r="96" spans="1:76" s="6" customFormat="1" ht="16.5" customHeight="1">
      <c r="A96" s="101" t="s">
        <v>84</v>
      </c>
      <c r="B96" s="102"/>
      <c r="C96" s="103"/>
      <c r="D96" s="103"/>
      <c r="E96" s="219" t="s">
        <v>107</v>
      </c>
      <c r="F96" s="219"/>
      <c r="G96" s="219"/>
      <c r="H96" s="219"/>
      <c r="I96" s="219"/>
      <c r="J96" s="103"/>
      <c r="K96" s="219" t="s">
        <v>108</v>
      </c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21">
        <f>'008 - Ostatné'!M31</f>
        <v>0</v>
      </c>
      <c r="AH96" s="222"/>
      <c r="AI96" s="222"/>
      <c r="AJ96" s="222"/>
      <c r="AK96" s="222"/>
      <c r="AL96" s="222"/>
      <c r="AM96" s="222"/>
      <c r="AN96" s="221">
        <f t="shared" si="0"/>
        <v>0</v>
      </c>
      <c r="AO96" s="222"/>
      <c r="AP96" s="222"/>
      <c r="AQ96" s="104"/>
      <c r="AS96" s="105">
        <f>'008 - Ostatné'!M29</f>
        <v>0</v>
      </c>
      <c r="AT96" s="106">
        <f t="shared" si="1"/>
        <v>0</v>
      </c>
      <c r="AU96" s="107">
        <f>'008 - Ostatné'!W128</f>
        <v>0</v>
      </c>
      <c r="AV96" s="106">
        <f>'008 - Ostatné'!M33</f>
        <v>0</v>
      </c>
      <c r="AW96" s="106">
        <f>'008 - Ostatné'!M34</f>
        <v>0</v>
      </c>
      <c r="AX96" s="106">
        <f>'008 - Ostatné'!M35</f>
        <v>0</v>
      </c>
      <c r="AY96" s="106">
        <f>'008 - Ostatné'!M36</f>
        <v>0</v>
      </c>
      <c r="AZ96" s="106">
        <f>'008 - Ostatné'!H33</f>
        <v>0</v>
      </c>
      <c r="BA96" s="106">
        <f>'008 - Ostatné'!H34</f>
        <v>0</v>
      </c>
      <c r="BB96" s="106">
        <f>'008 - Ostatné'!H35</f>
        <v>0</v>
      </c>
      <c r="BC96" s="106">
        <f>'008 - Ostatné'!H36</f>
        <v>0</v>
      </c>
      <c r="BD96" s="108">
        <f>'008 - Ostatné'!H37</f>
        <v>0</v>
      </c>
      <c r="BT96" s="109" t="s">
        <v>87</v>
      </c>
      <c r="BV96" s="109" t="s">
        <v>77</v>
      </c>
      <c r="BW96" s="109" t="s">
        <v>109</v>
      </c>
      <c r="BX96" s="109" t="s">
        <v>83</v>
      </c>
    </row>
    <row r="97" spans="1:89" s="5" customFormat="1" ht="16.5" customHeight="1">
      <c r="A97" s="101" t="s">
        <v>84</v>
      </c>
      <c r="B97" s="92"/>
      <c r="C97" s="93"/>
      <c r="D97" s="220" t="s">
        <v>110</v>
      </c>
      <c r="E97" s="220"/>
      <c r="F97" s="220"/>
      <c r="G97" s="220"/>
      <c r="H97" s="220"/>
      <c r="I97" s="94"/>
      <c r="J97" s="220" t="s">
        <v>111</v>
      </c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23">
        <f>'02 - Zdravotechnika'!M30</f>
        <v>0</v>
      </c>
      <c r="AH97" s="224"/>
      <c r="AI97" s="224"/>
      <c r="AJ97" s="224"/>
      <c r="AK97" s="224"/>
      <c r="AL97" s="224"/>
      <c r="AM97" s="224"/>
      <c r="AN97" s="223">
        <f t="shared" si="0"/>
        <v>0</v>
      </c>
      <c r="AO97" s="224"/>
      <c r="AP97" s="224"/>
      <c r="AQ97" s="95"/>
      <c r="AS97" s="96">
        <f>'02 - Zdravotechnika'!M28</f>
        <v>0</v>
      </c>
      <c r="AT97" s="97">
        <f t="shared" si="1"/>
        <v>0</v>
      </c>
      <c r="AU97" s="98">
        <f>'02 - Zdravotechnika'!W127</f>
        <v>0</v>
      </c>
      <c r="AV97" s="97">
        <f>'02 - Zdravotechnika'!M32</f>
        <v>0</v>
      </c>
      <c r="AW97" s="97">
        <f>'02 - Zdravotechnika'!M33</f>
        <v>0</v>
      </c>
      <c r="AX97" s="97">
        <f>'02 - Zdravotechnika'!M34</f>
        <v>0</v>
      </c>
      <c r="AY97" s="97">
        <f>'02 - Zdravotechnika'!M35</f>
        <v>0</v>
      </c>
      <c r="AZ97" s="97">
        <f>'02 - Zdravotechnika'!H32</f>
        <v>0</v>
      </c>
      <c r="BA97" s="97">
        <f>'02 - Zdravotechnika'!H33</f>
        <v>0</v>
      </c>
      <c r="BB97" s="97">
        <f>'02 - Zdravotechnika'!H34</f>
        <v>0</v>
      </c>
      <c r="BC97" s="97">
        <f>'02 - Zdravotechnika'!H35</f>
        <v>0</v>
      </c>
      <c r="BD97" s="99">
        <f>'02 - Zdravotechnika'!H36</f>
        <v>0</v>
      </c>
      <c r="BT97" s="100" t="s">
        <v>82</v>
      </c>
      <c r="BV97" s="100" t="s">
        <v>77</v>
      </c>
      <c r="BW97" s="100" t="s">
        <v>112</v>
      </c>
      <c r="BX97" s="100" t="s">
        <v>78</v>
      </c>
    </row>
    <row r="98" spans="1:89" s="5" customFormat="1" ht="16.5" customHeight="1">
      <c r="B98" s="92"/>
      <c r="C98" s="93"/>
      <c r="D98" s="220" t="s">
        <v>113</v>
      </c>
      <c r="E98" s="220"/>
      <c r="F98" s="220"/>
      <c r="G98" s="220"/>
      <c r="H98" s="220"/>
      <c r="I98" s="94"/>
      <c r="J98" s="220" t="s">
        <v>114</v>
      </c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G98" s="230">
        <f>ROUND(SUM(AG99:AG100),2)</f>
        <v>0</v>
      </c>
      <c r="AH98" s="224"/>
      <c r="AI98" s="224"/>
      <c r="AJ98" s="224"/>
      <c r="AK98" s="224"/>
      <c r="AL98" s="224"/>
      <c r="AM98" s="224"/>
      <c r="AN98" s="223">
        <f t="shared" si="0"/>
        <v>0</v>
      </c>
      <c r="AO98" s="224"/>
      <c r="AP98" s="224"/>
      <c r="AQ98" s="95"/>
      <c r="AS98" s="96">
        <f>ROUND(SUM(AS99:AS100),2)</f>
        <v>0</v>
      </c>
      <c r="AT98" s="97">
        <f t="shared" si="1"/>
        <v>0</v>
      </c>
      <c r="AU98" s="98">
        <f>ROUND(SUM(AU99:AU100),5)</f>
        <v>0</v>
      </c>
      <c r="AV98" s="97">
        <f>ROUND(AZ98*L31,2)</f>
        <v>0</v>
      </c>
      <c r="AW98" s="97">
        <f>ROUND(BA98*L32,2)</f>
        <v>0</v>
      </c>
      <c r="AX98" s="97">
        <f>ROUND(BB98*L31,2)</f>
        <v>0</v>
      </c>
      <c r="AY98" s="97">
        <f>ROUND(BC98*L32,2)</f>
        <v>0</v>
      </c>
      <c r="AZ98" s="97">
        <f>ROUND(SUM(AZ99:AZ100),2)</f>
        <v>0</v>
      </c>
      <c r="BA98" s="97">
        <f>ROUND(SUM(BA99:BA100),2)</f>
        <v>0</v>
      </c>
      <c r="BB98" s="97">
        <f>ROUND(SUM(BB99:BB100),2)</f>
        <v>0</v>
      </c>
      <c r="BC98" s="97">
        <f>ROUND(SUM(BC99:BC100),2)</f>
        <v>0</v>
      </c>
      <c r="BD98" s="99">
        <f>ROUND(SUM(BD99:BD100),2)</f>
        <v>0</v>
      </c>
      <c r="BS98" s="100" t="s">
        <v>74</v>
      </c>
      <c r="BT98" s="100" t="s">
        <v>82</v>
      </c>
      <c r="BU98" s="100" t="s">
        <v>76</v>
      </c>
      <c r="BV98" s="100" t="s">
        <v>77</v>
      </c>
      <c r="BW98" s="100" t="s">
        <v>115</v>
      </c>
      <c r="BX98" s="100" t="s">
        <v>78</v>
      </c>
    </row>
    <row r="99" spans="1:89" s="6" customFormat="1" ht="16.5" customHeight="1">
      <c r="A99" s="101" t="s">
        <v>84</v>
      </c>
      <c r="B99" s="102"/>
      <c r="C99" s="103"/>
      <c r="D99" s="103"/>
      <c r="E99" s="219" t="s">
        <v>116</v>
      </c>
      <c r="F99" s="219"/>
      <c r="G99" s="219"/>
      <c r="H99" s="219"/>
      <c r="I99" s="219"/>
      <c r="J99" s="103"/>
      <c r="K99" s="219" t="s">
        <v>117</v>
      </c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9"/>
      <c r="Z99" s="219"/>
      <c r="AA99" s="219"/>
      <c r="AB99" s="219"/>
      <c r="AC99" s="219"/>
      <c r="AD99" s="219"/>
      <c r="AE99" s="219"/>
      <c r="AF99" s="219"/>
      <c r="AG99" s="221">
        <f>'03.1 - Odberné plynové za...'!M31</f>
        <v>0</v>
      </c>
      <c r="AH99" s="222"/>
      <c r="AI99" s="222"/>
      <c r="AJ99" s="222"/>
      <c r="AK99" s="222"/>
      <c r="AL99" s="222"/>
      <c r="AM99" s="222"/>
      <c r="AN99" s="221">
        <f t="shared" si="0"/>
        <v>0</v>
      </c>
      <c r="AO99" s="222"/>
      <c r="AP99" s="222"/>
      <c r="AQ99" s="104"/>
      <c r="AS99" s="105">
        <f>'03.1 - Odberné plynové za...'!M29</f>
        <v>0</v>
      </c>
      <c r="AT99" s="106">
        <f t="shared" si="1"/>
        <v>0</v>
      </c>
      <c r="AU99" s="107">
        <f>'03.1 - Odberné plynové za...'!W123</f>
        <v>0</v>
      </c>
      <c r="AV99" s="106">
        <f>'03.1 - Odberné plynové za...'!M33</f>
        <v>0</v>
      </c>
      <c r="AW99" s="106">
        <f>'03.1 - Odberné plynové za...'!M34</f>
        <v>0</v>
      </c>
      <c r="AX99" s="106">
        <f>'03.1 - Odberné plynové za...'!M35</f>
        <v>0</v>
      </c>
      <c r="AY99" s="106">
        <f>'03.1 - Odberné plynové za...'!M36</f>
        <v>0</v>
      </c>
      <c r="AZ99" s="106">
        <f>'03.1 - Odberné plynové za...'!H33</f>
        <v>0</v>
      </c>
      <c r="BA99" s="106">
        <f>'03.1 - Odberné plynové za...'!H34</f>
        <v>0</v>
      </c>
      <c r="BB99" s="106">
        <f>'03.1 - Odberné plynové za...'!H35</f>
        <v>0</v>
      </c>
      <c r="BC99" s="106">
        <f>'03.1 - Odberné plynové za...'!H36</f>
        <v>0</v>
      </c>
      <c r="BD99" s="108">
        <f>'03.1 - Odberné plynové za...'!H37</f>
        <v>0</v>
      </c>
      <c r="BT99" s="109" t="s">
        <v>87</v>
      </c>
      <c r="BV99" s="109" t="s">
        <v>77</v>
      </c>
      <c r="BW99" s="109" t="s">
        <v>118</v>
      </c>
      <c r="BX99" s="109" t="s">
        <v>115</v>
      </c>
    </row>
    <row r="100" spans="1:89" s="6" customFormat="1" ht="16.5" customHeight="1">
      <c r="A100" s="101" t="s">
        <v>84</v>
      </c>
      <c r="B100" s="102"/>
      <c r="C100" s="103"/>
      <c r="D100" s="103"/>
      <c r="E100" s="219" t="s">
        <v>119</v>
      </c>
      <c r="F100" s="219"/>
      <c r="G100" s="219"/>
      <c r="H100" s="219"/>
      <c r="I100" s="219"/>
      <c r="J100" s="103"/>
      <c r="K100" s="219" t="s">
        <v>120</v>
      </c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19"/>
      <c r="Z100" s="219"/>
      <c r="AA100" s="219"/>
      <c r="AB100" s="219"/>
      <c r="AC100" s="219"/>
      <c r="AD100" s="219"/>
      <c r="AE100" s="219"/>
      <c r="AF100" s="219"/>
      <c r="AG100" s="221">
        <f>'03.2 - Vykurovanie'!M31</f>
        <v>0</v>
      </c>
      <c r="AH100" s="222"/>
      <c r="AI100" s="222"/>
      <c r="AJ100" s="222"/>
      <c r="AK100" s="222"/>
      <c r="AL100" s="222"/>
      <c r="AM100" s="222"/>
      <c r="AN100" s="221">
        <f t="shared" si="0"/>
        <v>0</v>
      </c>
      <c r="AO100" s="222"/>
      <c r="AP100" s="222"/>
      <c r="AQ100" s="104"/>
      <c r="AS100" s="105">
        <f>'03.2 - Vykurovanie'!M29</f>
        <v>0</v>
      </c>
      <c r="AT100" s="106">
        <f t="shared" si="1"/>
        <v>0</v>
      </c>
      <c r="AU100" s="107">
        <f>'03.2 - Vykurovanie'!W128</f>
        <v>0</v>
      </c>
      <c r="AV100" s="106">
        <f>'03.2 - Vykurovanie'!M33</f>
        <v>0</v>
      </c>
      <c r="AW100" s="106">
        <f>'03.2 - Vykurovanie'!M34</f>
        <v>0</v>
      </c>
      <c r="AX100" s="106">
        <f>'03.2 - Vykurovanie'!M35</f>
        <v>0</v>
      </c>
      <c r="AY100" s="106">
        <f>'03.2 - Vykurovanie'!M36</f>
        <v>0</v>
      </c>
      <c r="AZ100" s="106">
        <f>'03.2 - Vykurovanie'!H33</f>
        <v>0</v>
      </c>
      <c r="BA100" s="106">
        <f>'03.2 - Vykurovanie'!H34</f>
        <v>0</v>
      </c>
      <c r="BB100" s="106">
        <f>'03.2 - Vykurovanie'!H35</f>
        <v>0</v>
      </c>
      <c r="BC100" s="106">
        <f>'03.2 - Vykurovanie'!H36</f>
        <v>0</v>
      </c>
      <c r="BD100" s="108">
        <f>'03.2 - Vykurovanie'!H37</f>
        <v>0</v>
      </c>
      <c r="BT100" s="109" t="s">
        <v>87</v>
      </c>
      <c r="BV100" s="109" t="s">
        <v>77</v>
      </c>
      <c r="BW100" s="109" t="s">
        <v>121</v>
      </c>
      <c r="BX100" s="109" t="s">
        <v>115</v>
      </c>
    </row>
    <row r="101" spans="1:89" s="5" customFormat="1" ht="16.5" customHeight="1">
      <c r="A101" s="101" t="s">
        <v>84</v>
      </c>
      <c r="B101" s="92"/>
      <c r="C101" s="93"/>
      <c r="D101" s="220" t="s">
        <v>122</v>
      </c>
      <c r="E101" s="220"/>
      <c r="F101" s="220"/>
      <c r="G101" s="220"/>
      <c r="H101" s="220"/>
      <c r="I101" s="94"/>
      <c r="J101" s="220" t="s">
        <v>123</v>
      </c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3">
        <f>'04 - Elektroinštalácia'!M30</f>
        <v>0</v>
      </c>
      <c r="AH101" s="224"/>
      <c r="AI101" s="224"/>
      <c r="AJ101" s="224"/>
      <c r="AK101" s="224"/>
      <c r="AL101" s="224"/>
      <c r="AM101" s="224"/>
      <c r="AN101" s="223">
        <f t="shared" si="0"/>
        <v>0</v>
      </c>
      <c r="AO101" s="224"/>
      <c r="AP101" s="224"/>
      <c r="AQ101" s="95"/>
      <c r="AS101" s="96">
        <f>'04 - Elektroinštalácia'!M28</f>
        <v>0</v>
      </c>
      <c r="AT101" s="97">
        <f t="shared" si="1"/>
        <v>0</v>
      </c>
      <c r="AU101" s="98">
        <f>'04 - Elektroinštalácia'!W118</f>
        <v>0</v>
      </c>
      <c r="AV101" s="97">
        <f>'04 - Elektroinštalácia'!M32</f>
        <v>0</v>
      </c>
      <c r="AW101" s="97">
        <f>'04 - Elektroinštalácia'!M33</f>
        <v>0</v>
      </c>
      <c r="AX101" s="97">
        <f>'04 - Elektroinštalácia'!M34</f>
        <v>0</v>
      </c>
      <c r="AY101" s="97">
        <f>'04 - Elektroinštalácia'!M35</f>
        <v>0</v>
      </c>
      <c r="AZ101" s="97">
        <f>'04 - Elektroinštalácia'!H32</f>
        <v>0</v>
      </c>
      <c r="BA101" s="97">
        <f>'04 - Elektroinštalácia'!H33</f>
        <v>0</v>
      </c>
      <c r="BB101" s="97">
        <f>'04 - Elektroinštalácia'!H34</f>
        <v>0</v>
      </c>
      <c r="BC101" s="97">
        <f>'04 - Elektroinštalácia'!H35</f>
        <v>0</v>
      </c>
      <c r="BD101" s="99">
        <f>'04 - Elektroinštalácia'!H36</f>
        <v>0</v>
      </c>
      <c r="BT101" s="100" t="s">
        <v>82</v>
      </c>
      <c r="BV101" s="100" t="s">
        <v>77</v>
      </c>
      <c r="BW101" s="100" t="s">
        <v>124</v>
      </c>
      <c r="BX101" s="100" t="s">
        <v>78</v>
      </c>
    </row>
    <row r="102" spans="1:89" s="5" customFormat="1" ht="16.5" customHeight="1">
      <c r="A102" s="101" t="s">
        <v>84</v>
      </c>
      <c r="B102" s="92"/>
      <c r="C102" s="93"/>
      <c r="D102" s="220" t="s">
        <v>125</v>
      </c>
      <c r="E102" s="220"/>
      <c r="F102" s="220"/>
      <c r="G102" s="220"/>
      <c r="H102" s="220"/>
      <c r="I102" s="94"/>
      <c r="J102" s="220" t="s">
        <v>126</v>
      </c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  <c r="AC102" s="220"/>
      <c r="AD102" s="220"/>
      <c r="AE102" s="220"/>
      <c r="AF102" s="220"/>
      <c r="AG102" s="223">
        <f>'05 - Dažďová kanalizácia'!M30</f>
        <v>0</v>
      </c>
      <c r="AH102" s="224"/>
      <c r="AI102" s="224"/>
      <c r="AJ102" s="224"/>
      <c r="AK102" s="224"/>
      <c r="AL102" s="224"/>
      <c r="AM102" s="224"/>
      <c r="AN102" s="223">
        <f t="shared" si="0"/>
        <v>0</v>
      </c>
      <c r="AO102" s="224"/>
      <c r="AP102" s="224"/>
      <c r="AQ102" s="95"/>
      <c r="AS102" s="110">
        <f>'05 - Dažďová kanalizácia'!M28</f>
        <v>0</v>
      </c>
      <c r="AT102" s="111">
        <f t="shared" si="1"/>
        <v>0</v>
      </c>
      <c r="AU102" s="112">
        <f>'05 - Dažďová kanalizácia'!W128</f>
        <v>0</v>
      </c>
      <c r="AV102" s="111">
        <f>'05 - Dažďová kanalizácia'!M32</f>
        <v>0</v>
      </c>
      <c r="AW102" s="111">
        <f>'05 - Dažďová kanalizácia'!M33</f>
        <v>0</v>
      </c>
      <c r="AX102" s="111">
        <f>'05 - Dažďová kanalizácia'!M34</f>
        <v>0</v>
      </c>
      <c r="AY102" s="111">
        <f>'05 - Dažďová kanalizácia'!M35</f>
        <v>0</v>
      </c>
      <c r="AZ102" s="111">
        <f>'05 - Dažďová kanalizácia'!H32</f>
        <v>0</v>
      </c>
      <c r="BA102" s="111">
        <f>'05 - Dažďová kanalizácia'!H33</f>
        <v>0</v>
      </c>
      <c r="BB102" s="111">
        <f>'05 - Dažďová kanalizácia'!H34</f>
        <v>0</v>
      </c>
      <c r="BC102" s="111">
        <f>'05 - Dažďová kanalizácia'!H35</f>
        <v>0</v>
      </c>
      <c r="BD102" s="113">
        <f>'05 - Dažďová kanalizácia'!H36</f>
        <v>0</v>
      </c>
      <c r="BT102" s="100" t="s">
        <v>82</v>
      </c>
      <c r="BV102" s="100" t="s">
        <v>77</v>
      </c>
      <c r="BW102" s="100" t="s">
        <v>127</v>
      </c>
      <c r="BX102" s="100" t="s">
        <v>78</v>
      </c>
    </row>
    <row r="103" spans="1:89">
      <c r="B103" s="27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28"/>
    </row>
    <row r="104" spans="1:89" s="1" customFormat="1" ht="30" customHeight="1">
      <c r="B104" s="39"/>
      <c r="C104" s="84" t="s">
        <v>128</v>
      </c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226">
        <f>ROUND(SUM(AG105:AG108),2)</f>
        <v>0</v>
      </c>
      <c r="AH104" s="226"/>
      <c r="AI104" s="226"/>
      <c r="AJ104" s="226"/>
      <c r="AK104" s="226"/>
      <c r="AL104" s="226"/>
      <c r="AM104" s="226"/>
      <c r="AN104" s="226">
        <f>ROUND(SUM(AN105:AN108),2)</f>
        <v>0</v>
      </c>
      <c r="AO104" s="226"/>
      <c r="AP104" s="226"/>
      <c r="AQ104" s="41"/>
      <c r="AS104" s="80" t="s">
        <v>129</v>
      </c>
      <c r="AT104" s="81" t="s">
        <v>130</v>
      </c>
      <c r="AU104" s="81" t="s">
        <v>39</v>
      </c>
      <c r="AV104" s="82" t="s">
        <v>62</v>
      </c>
    </row>
    <row r="105" spans="1:89" s="1" customFormat="1" ht="19.899999999999999" customHeight="1">
      <c r="B105" s="39"/>
      <c r="C105" s="40"/>
      <c r="D105" s="114" t="s">
        <v>131</v>
      </c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231">
        <f>ROUND(AG87*AS105,2)</f>
        <v>0</v>
      </c>
      <c r="AH105" s="221"/>
      <c r="AI105" s="221"/>
      <c r="AJ105" s="221"/>
      <c r="AK105" s="221"/>
      <c r="AL105" s="221"/>
      <c r="AM105" s="221"/>
      <c r="AN105" s="221">
        <f>ROUND(AG105+AV105,2)</f>
        <v>0</v>
      </c>
      <c r="AO105" s="221"/>
      <c r="AP105" s="221"/>
      <c r="AQ105" s="41"/>
      <c r="AS105" s="115">
        <v>0</v>
      </c>
      <c r="AT105" s="116" t="s">
        <v>132</v>
      </c>
      <c r="AU105" s="116" t="s">
        <v>40</v>
      </c>
      <c r="AV105" s="117">
        <f>ROUND(IF(AU105="základná",AG105*L31,IF(AU105="znížená",AG105*L32,0)),2)</f>
        <v>0</v>
      </c>
      <c r="BV105" s="23" t="s">
        <v>133</v>
      </c>
      <c r="BY105" s="118">
        <f>IF(AU105="základná",AV105,0)</f>
        <v>0</v>
      </c>
      <c r="BZ105" s="118">
        <f>IF(AU105="znížená",AV105,0)</f>
        <v>0</v>
      </c>
      <c r="CA105" s="118">
        <v>0</v>
      </c>
      <c r="CB105" s="118">
        <v>0</v>
      </c>
      <c r="CC105" s="118">
        <v>0</v>
      </c>
      <c r="CD105" s="118">
        <f>IF(AU105="základná",AG105,0)</f>
        <v>0</v>
      </c>
      <c r="CE105" s="118">
        <f>IF(AU105="znížená",AG105,0)</f>
        <v>0</v>
      </c>
      <c r="CF105" s="118">
        <f>IF(AU105="zákl. prenesená",AG105,0)</f>
        <v>0</v>
      </c>
      <c r="CG105" s="118">
        <f>IF(AU105="zníž. prenesená",AG105,0)</f>
        <v>0</v>
      </c>
      <c r="CH105" s="118">
        <f>IF(AU105="nulová",AG105,0)</f>
        <v>0</v>
      </c>
      <c r="CI105" s="23">
        <f>IF(AU105="základná",1,IF(AU105="znížená",2,IF(AU105="zákl. prenesená",4,IF(AU105="zníž. prenesená",5,3))))</f>
        <v>1</v>
      </c>
      <c r="CJ105" s="23">
        <f>IF(AT105="stavebná časť",1,IF(88105="investičná časť",2,3))</f>
        <v>1</v>
      </c>
      <c r="CK105" s="23" t="str">
        <f>IF(D105="Vyplň vlastné","","x")</f>
        <v>x</v>
      </c>
    </row>
    <row r="106" spans="1:89" s="1" customFormat="1" ht="19.899999999999999" customHeight="1">
      <c r="B106" s="39"/>
      <c r="C106" s="40"/>
      <c r="D106" s="257" t="s">
        <v>134</v>
      </c>
      <c r="E106" s="258"/>
      <c r="F106" s="258"/>
      <c r="G106" s="258"/>
      <c r="H106" s="258"/>
      <c r="I106" s="258"/>
      <c r="J106" s="258"/>
      <c r="K106" s="258"/>
      <c r="L106" s="258"/>
      <c r="M106" s="258"/>
      <c r="N106" s="258"/>
      <c r="O106" s="258"/>
      <c r="P106" s="258"/>
      <c r="Q106" s="258"/>
      <c r="R106" s="258"/>
      <c r="S106" s="258"/>
      <c r="T106" s="258"/>
      <c r="U106" s="258"/>
      <c r="V106" s="258"/>
      <c r="W106" s="258"/>
      <c r="X106" s="258"/>
      <c r="Y106" s="258"/>
      <c r="Z106" s="258"/>
      <c r="AA106" s="258"/>
      <c r="AB106" s="258"/>
      <c r="AC106" s="40"/>
      <c r="AD106" s="40"/>
      <c r="AE106" s="40"/>
      <c r="AF106" s="40"/>
      <c r="AG106" s="231">
        <f>AG87*AS106</f>
        <v>0</v>
      </c>
      <c r="AH106" s="221"/>
      <c r="AI106" s="221"/>
      <c r="AJ106" s="221"/>
      <c r="AK106" s="221"/>
      <c r="AL106" s="221"/>
      <c r="AM106" s="221"/>
      <c r="AN106" s="221">
        <f>AG106+AV106</f>
        <v>0</v>
      </c>
      <c r="AO106" s="221"/>
      <c r="AP106" s="221"/>
      <c r="AQ106" s="41"/>
      <c r="AS106" s="119">
        <v>0</v>
      </c>
      <c r="AT106" s="120" t="s">
        <v>132</v>
      </c>
      <c r="AU106" s="120" t="s">
        <v>40</v>
      </c>
      <c r="AV106" s="108">
        <f>ROUND(IF(AU106="nulová",0,IF(OR(AU106="základná",AU106="zákl. prenesená"),AG106*L31,AG106*L32)),2)</f>
        <v>0</v>
      </c>
      <c r="BV106" s="23" t="s">
        <v>135</v>
      </c>
      <c r="BY106" s="118">
        <f>IF(AU106="základná",AV106,0)</f>
        <v>0</v>
      </c>
      <c r="BZ106" s="118">
        <f>IF(AU106="znížená",AV106,0)</f>
        <v>0</v>
      </c>
      <c r="CA106" s="118">
        <f>IF(AU106="zákl. prenesená",AV106,0)</f>
        <v>0</v>
      </c>
      <c r="CB106" s="118">
        <f>IF(AU106="zníž. prenesená",AV106,0)</f>
        <v>0</v>
      </c>
      <c r="CC106" s="118">
        <f>IF(AU106="nulová",AV106,0)</f>
        <v>0</v>
      </c>
      <c r="CD106" s="118">
        <f>IF(AU106="základná",AG106,0)</f>
        <v>0</v>
      </c>
      <c r="CE106" s="118">
        <f>IF(AU106="znížená",AG106,0)</f>
        <v>0</v>
      </c>
      <c r="CF106" s="118">
        <f>IF(AU106="zákl. prenesená",AG106,0)</f>
        <v>0</v>
      </c>
      <c r="CG106" s="118">
        <f>IF(AU106="zníž. prenesená",AG106,0)</f>
        <v>0</v>
      </c>
      <c r="CH106" s="118">
        <f>IF(AU106="nulová",AG106,0)</f>
        <v>0</v>
      </c>
      <c r="CI106" s="23">
        <f>IF(AU106="základná",1,IF(AU106="znížená",2,IF(AU106="zákl. prenesená",4,IF(AU106="zníž. prenesená",5,3))))</f>
        <v>1</v>
      </c>
      <c r="CJ106" s="23">
        <f>IF(AT106="stavebná časť",1,IF(88106="investičná časť",2,3))</f>
        <v>1</v>
      </c>
      <c r="CK106" s="23" t="str">
        <f>IF(D106="Vyplň vlastné","","x")</f>
        <v/>
      </c>
    </row>
    <row r="107" spans="1:89" s="1" customFormat="1" ht="19.899999999999999" customHeight="1">
      <c r="B107" s="39"/>
      <c r="C107" s="40"/>
      <c r="D107" s="257" t="s">
        <v>134</v>
      </c>
      <c r="E107" s="258"/>
      <c r="F107" s="258"/>
      <c r="G107" s="258"/>
      <c r="H107" s="258"/>
      <c r="I107" s="258"/>
      <c r="J107" s="258"/>
      <c r="K107" s="258"/>
      <c r="L107" s="258"/>
      <c r="M107" s="258"/>
      <c r="N107" s="258"/>
      <c r="O107" s="258"/>
      <c r="P107" s="258"/>
      <c r="Q107" s="258"/>
      <c r="R107" s="258"/>
      <c r="S107" s="258"/>
      <c r="T107" s="258"/>
      <c r="U107" s="258"/>
      <c r="V107" s="258"/>
      <c r="W107" s="258"/>
      <c r="X107" s="258"/>
      <c r="Y107" s="258"/>
      <c r="Z107" s="258"/>
      <c r="AA107" s="258"/>
      <c r="AB107" s="258"/>
      <c r="AC107" s="40"/>
      <c r="AD107" s="40"/>
      <c r="AE107" s="40"/>
      <c r="AF107" s="40"/>
      <c r="AG107" s="231">
        <f>AG87*AS107</f>
        <v>0</v>
      </c>
      <c r="AH107" s="221"/>
      <c r="AI107" s="221"/>
      <c r="AJ107" s="221"/>
      <c r="AK107" s="221"/>
      <c r="AL107" s="221"/>
      <c r="AM107" s="221"/>
      <c r="AN107" s="221">
        <f>AG107+AV107</f>
        <v>0</v>
      </c>
      <c r="AO107" s="221"/>
      <c r="AP107" s="221"/>
      <c r="AQ107" s="41"/>
      <c r="AS107" s="119">
        <v>0</v>
      </c>
      <c r="AT107" s="120" t="s">
        <v>132</v>
      </c>
      <c r="AU107" s="120" t="s">
        <v>40</v>
      </c>
      <c r="AV107" s="108">
        <f>ROUND(IF(AU107="nulová",0,IF(OR(AU107="základná",AU107="zákl. prenesená"),AG107*L31,AG107*L32)),2)</f>
        <v>0</v>
      </c>
      <c r="BV107" s="23" t="s">
        <v>135</v>
      </c>
      <c r="BY107" s="118">
        <f>IF(AU107="základná",AV107,0)</f>
        <v>0</v>
      </c>
      <c r="BZ107" s="118">
        <f>IF(AU107="znížená",AV107,0)</f>
        <v>0</v>
      </c>
      <c r="CA107" s="118">
        <f>IF(AU107="zákl. prenesená",AV107,0)</f>
        <v>0</v>
      </c>
      <c r="CB107" s="118">
        <f>IF(AU107="zníž. prenesená",AV107,0)</f>
        <v>0</v>
      </c>
      <c r="CC107" s="118">
        <f>IF(AU107="nulová",AV107,0)</f>
        <v>0</v>
      </c>
      <c r="CD107" s="118">
        <f>IF(AU107="základná",AG107,0)</f>
        <v>0</v>
      </c>
      <c r="CE107" s="118">
        <f>IF(AU107="znížená",AG107,0)</f>
        <v>0</v>
      </c>
      <c r="CF107" s="118">
        <f>IF(AU107="zákl. prenesená",AG107,0)</f>
        <v>0</v>
      </c>
      <c r="CG107" s="118">
        <f>IF(AU107="zníž. prenesená",AG107,0)</f>
        <v>0</v>
      </c>
      <c r="CH107" s="118">
        <f>IF(AU107="nulová",AG107,0)</f>
        <v>0</v>
      </c>
      <c r="CI107" s="23">
        <f>IF(AU107="základná",1,IF(AU107="znížená",2,IF(AU107="zákl. prenesená",4,IF(AU107="zníž. prenesená",5,3))))</f>
        <v>1</v>
      </c>
      <c r="CJ107" s="23">
        <f>IF(AT107="stavebná časť",1,IF(88107="investičná časť",2,3))</f>
        <v>1</v>
      </c>
      <c r="CK107" s="23" t="str">
        <f>IF(D107="Vyplň vlastné","","x")</f>
        <v/>
      </c>
    </row>
    <row r="108" spans="1:89" s="1" customFormat="1" ht="19.899999999999999" customHeight="1">
      <c r="B108" s="39"/>
      <c r="C108" s="40"/>
      <c r="D108" s="257" t="s">
        <v>134</v>
      </c>
      <c r="E108" s="258"/>
      <c r="F108" s="258"/>
      <c r="G108" s="258"/>
      <c r="H108" s="258"/>
      <c r="I108" s="258"/>
      <c r="J108" s="258"/>
      <c r="K108" s="258"/>
      <c r="L108" s="258"/>
      <c r="M108" s="258"/>
      <c r="N108" s="258"/>
      <c r="O108" s="258"/>
      <c r="P108" s="258"/>
      <c r="Q108" s="258"/>
      <c r="R108" s="258"/>
      <c r="S108" s="258"/>
      <c r="T108" s="258"/>
      <c r="U108" s="258"/>
      <c r="V108" s="258"/>
      <c r="W108" s="258"/>
      <c r="X108" s="258"/>
      <c r="Y108" s="258"/>
      <c r="Z108" s="258"/>
      <c r="AA108" s="258"/>
      <c r="AB108" s="258"/>
      <c r="AC108" s="40"/>
      <c r="AD108" s="40"/>
      <c r="AE108" s="40"/>
      <c r="AF108" s="40"/>
      <c r="AG108" s="231">
        <f>AG87*AS108</f>
        <v>0</v>
      </c>
      <c r="AH108" s="221"/>
      <c r="AI108" s="221"/>
      <c r="AJ108" s="221"/>
      <c r="AK108" s="221"/>
      <c r="AL108" s="221"/>
      <c r="AM108" s="221"/>
      <c r="AN108" s="221">
        <f>AG108+AV108</f>
        <v>0</v>
      </c>
      <c r="AO108" s="221"/>
      <c r="AP108" s="221"/>
      <c r="AQ108" s="41"/>
      <c r="AS108" s="121">
        <v>0</v>
      </c>
      <c r="AT108" s="122" t="s">
        <v>132</v>
      </c>
      <c r="AU108" s="122" t="s">
        <v>40</v>
      </c>
      <c r="AV108" s="123">
        <f>ROUND(IF(AU108="nulová",0,IF(OR(AU108="základná",AU108="zákl. prenesená"),AG108*L31,AG108*L32)),2)</f>
        <v>0</v>
      </c>
      <c r="BV108" s="23" t="s">
        <v>135</v>
      </c>
      <c r="BY108" s="118">
        <f>IF(AU108="základná",AV108,0)</f>
        <v>0</v>
      </c>
      <c r="BZ108" s="118">
        <f>IF(AU108="znížená",AV108,0)</f>
        <v>0</v>
      </c>
      <c r="CA108" s="118">
        <f>IF(AU108="zákl. prenesená",AV108,0)</f>
        <v>0</v>
      </c>
      <c r="CB108" s="118">
        <f>IF(AU108="zníž. prenesená",AV108,0)</f>
        <v>0</v>
      </c>
      <c r="CC108" s="118">
        <f>IF(AU108="nulová",AV108,0)</f>
        <v>0</v>
      </c>
      <c r="CD108" s="118">
        <f>IF(AU108="základná",AG108,0)</f>
        <v>0</v>
      </c>
      <c r="CE108" s="118">
        <f>IF(AU108="znížená",AG108,0)</f>
        <v>0</v>
      </c>
      <c r="CF108" s="118">
        <f>IF(AU108="zákl. prenesená",AG108,0)</f>
        <v>0</v>
      </c>
      <c r="CG108" s="118">
        <f>IF(AU108="zníž. prenesená",AG108,0)</f>
        <v>0</v>
      </c>
      <c r="CH108" s="118">
        <f>IF(AU108="nulová",AG108,0)</f>
        <v>0</v>
      </c>
      <c r="CI108" s="23">
        <f>IF(AU108="základná",1,IF(AU108="znížená",2,IF(AU108="zákl. prenesená",4,IF(AU108="zníž. prenesená",5,3))))</f>
        <v>1</v>
      </c>
      <c r="CJ108" s="23">
        <f>IF(AT108="stavebná časť",1,IF(88108="investičná časť",2,3))</f>
        <v>1</v>
      </c>
      <c r="CK108" s="23" t="str">
        <f>IF(D108="Vyplň vlastné","","x")</f>
        <v/>
      </c>
    </row>
    <row r="109" spans="1:89" s="1" customFormat="1" ht="10.9" customHeight="1"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1"/>
    </row>
    <row r="110" spans="1:89" s="1" customFormat="1" ht="30" customHeight="1">
      <c r="B110" s="39"/>
      <c r="C110" s="124" t="s">
        <v>136</v>
      </c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232">
        <f>ROUND(AG87+AG104,2)</f>
        <v>0</v>
      </c>
      <c r="AH110" s="232"/>
      <c r="AI110" s="232"/>
      <c r="AJ110" s="232"/>
      <c r="AK110" s="232"/>
      <c r="AL110" s="232"/>
      <c r="AM110" s="232"/>
      <c r="AN110" s="232">
        <f>AN87+AN104</f>
        <v>0</v>
      </c>
      <c r="AO110" s="232"/>
      <c r="AP110" s="232"/>
      <c r="AQ110" s="41"/>
    </row>
    <row r="111" spans="1:89" s="1" customFormat="1" ht="6.95" customHeight="1">
      <c r="B111" s="63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5"/>
    </row>
  </sheetData>
  <mergeCells count="114">
    <mergeCell ref="D106:AB106"/>
    <mergeCell ref="D107:AB107"/>
    <mergeCell ref="D108:AB108"/>
    <mergeCell ref="AG100:AM100"/>
    <mergeCell ref="AG99:AM99"/>
    <mergeCell ref="L34:O34"/>
    <mergeCell ref="L33:O33"/>
    <mergeCell ref="BE5:BE34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W33:AE33"/>
    <mergeCell ref="D101:H101"/>
    <mergeCell ref="D102:H102"/>
    <mergeCell ref="AM82:AP82"/>
    <mergeCell ref="AS82:AT84"/>
    <mergeCell ref="AM83:AP83"/>
    <mergeCell ref="AN85:AP85"/>
    <mergeCell ref="J101:AF101"/>
    <mergeCell ref="K100:AF100"/>
    <mergeCell ref="J102:AF102"/>
    <mergeCell ref="E96:I96"/>
    <mergeCell ref="D97:H97"/>
    <mergeCell ref="D98:H98"/>
    <mergeCell ref="E99:I99"/>
    <mergeCell ref="E100:I100"/>
    <mergeCell ref="C2:AP2"/>
    <mergeCell ref="C4:AP4"/>
    <mergeCell ref="AR2:BE2"/>
    <mergeCell ref="K5:AO5"/>
    <mergeCell ref="AK33:AO33"/>
    <mergeCell ref="L78:AO78"/>
    <mergeCell ref="E94:I94"/>
    <mergeCell ref="D88:H88"/>
    <mergeCell ref="E89:I89"/>
    <mergeCell ref="E90:I90"/>
    <mergeCell ref="E91:I91"/>
    <mergeCell ref="E92:I92"/>
    <mergeCell ref="E93:I93"/>
    <mergeCell ref="E95:I95"/>
    <mergeCell ref="K6:AO6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AG101:AM101"/>
    <mergeCell ref="AG102:AM102"/>
    <mergeCell ref="AG105:AM105"/>
    <mergeCell ref="AG106:AM106"/>
    <mergeCell ref="AG107:AM107"/>
    <mergeCell ref="AG108:AM108"/>
    <mergeCell ref="AG104:AM104"/>
    <mergeCell ref="AG110:AM110"/>
    <mergeCell ref="AN89:AP89"/>
    <mergeCell ref="AG96:AM96"/>
    <mergeCell ref="AG97:AM97"/>
    <mergeCell ref="AG98:AM98"/>
    <mergeCell ref="AN100:AP100"/>
    <mergeCell ref="AN101:AP101"/>
    <mergeCell ref="AN102:AP102"/>
    <mergeCell ref="AN110:AP110"/>
    <mergeCell ref="AN108:AP108"/>
    <mergeCell ref="AN105:AP105"/>
    <mergeCell ref="AN106:AP106"/>
    <mergeCell ref="AN107:AP107"/>
    <mergeCell ref="AN104:AP104"/>
    <mergeCell ref="AG87:AM87"/>
    <mergeCell ref="AN87:AP87"/>
    <mergeCell ref="C85:G85"/>
    <mergeCell ref="I85:AF85"/>
    <mergeCell ref="AG85:AM85"/>
    <mergeCell ref="J88:AF88"/>
    <mergeCell ref="K89:AF89"/>
    <mergeCell ref="K90:AF90"/>
    <mergeCell ref="K91:AF91"/>
    <mergeCell ref="AN88:AP88"/>
    <mergeCell ref="AG88:AM88"/>
    <mergeCell ref="AG89:AM89"/>
    <mergeCell ref="AG90:AM90"/>
    <mergeCell ref="AG91:AM91"/>
    <mergeCell ref="K92:AF92"/>
    <mergeCell ref="K93:AF93"/>
    <mergeCell ref="K94:AF94"/>
    <mergeCell ref="K95:AF95"/>
    <mergeCell ref="K96:AF96"/>
    <mergeCell ref="J97:AF97"/>
    <mergeCell ref="J98:AF98"/>
    <mergeCell ref="K99:AF99"/>
    <mergeCell ref="AN90:AP90"/>
    <mergeCell ref="AN95:AP95"/>
    <mergeCell ref="AN93:AP93"/>
    <mergeCell ref="AN91:AP91"/>
    <mergeCell ref="AN92:AP92"/>
    <mergeCell ref="AN94:AP94"/>
    <mergeCell ref="AN96:AP96"/>
    <mergeCell ref="AN97:AP97"/>
    <mergeCell ref="AN98:AP98"/>
    <mergeCell ref="AN99:AP99"/>
    <mergeCell ref="AG92:AM92"/>
    <mergeCell ref="AG93:AM93"/>
    <mergeCell ref="AG94:AM94"/>
    <mergeCell ref="AG95:AM95"/>
  </mergeCells>
  <dataValidations count="2">
    <dataValidation type="list" allowBlank="1" showInputMessage="1" showErrorMessage="1" error="Povolené sú hodnoty základná, znížená, nulová." sqref="AU105:AU109" xr:uid="{00000000-0002-0000-0000-000000000000}">
      <formula1>"základná, znížená, nulová"</formula1>
    </dataValidation>
    <dataValidation type="list" allowBlank="1" showInputMessage="1" showErrorMessage="1" error="Povolené sú hodnoty stavebná časť, technologická časť, investičná časť." sqref="AT105:AT109" xr:uid="{00000000-0002-0000-0000-000001000000}">
      <formula1>"stavebná časť, technologická časť, investičná časť"</formula1>
    </dataValidation>
  </dataValidations>
  <hyperlinks>
    <hyperlink ref="K1:S1" location="C2" display="1) Súhrnný list stavby" xr:uid="{00000000-0004-0000-0000-000000000000}"/>
    <hyperlink ref="W1:AF1" location="C87" display="2) Rekapitulácia objektov" xr:uid="{00000000-0004-0000-0000-000001000000}"/>
    <hyperlink ref="A89" location="'001 - Búracie práce'!C2" display="/" xr:uid="{00000000-0004-0000-0000-000002000000}"/>
    <hyperlink ref="A90" location="'002 - Výmena okien a dver...'!C2" display="/" xr:uid="{00000000-0004-0000-0000-000003000000}"/>
    <hyperlink ref="A91" location="'003 - Zateplenie fasády a...'!C2" display="/" xr:uid="{00000000-0004-0000-0000-000004000000}"/>
    <hyperlink ref="A92" location="'004 - Zateplenie strechy ...'!C2" display="/" xr:uid="{00000000-0004-0000-0000-000005000000}"/>
    <hyperlink ref="A93" location="'005 - Nová strešná konštr...'!C2" display="/" xr:uid="{00000000-0004-0000-0000-000006000000}"/>
    <hyperlink ref="A94" location="'006 - Dispozičné zmeny'!C2" display="/" xr:uid="{00000000-0004-0000-0000-000007000000}"/>
    <hyperlink ref="A95" location="'007 - Povrchové úpravy'!C2" display="/" xr:uid="{00000000-0004-0000-0000-000008000000}"/>
    <hyperlink ref="A96" location="'008 - Ostatné'!C2" display="/" xr:uid="{00000000-0004-0000-0000-000009000000}"/>
    <hyperlink ref="A97" location="'02 - Zdravotechnika'!C2" display="/" xr:uid="{00000000-0004-0000-0000-00000A000000}"/>
    <hyperlink ref="A99" location="'03.1 - Odberné plynové za...'!C2" display="/" xr:uid="{00000000-0004-0000-0000-00000B000000}"/>
    <hyperlink ref="A100" location="'03.2 - Vykurovanie'!C2" display="/" xr:uid="{00000000-0004-0000-0000-00000C000000}"/>
    <hyperlink ref="A101" location="'04 - Elektroinštalácia'!C2" display="/" xr:uid="{00000000-0004-0000-0000-00000D000000}"/>
    <hyperlink ref="A102" location="'05 - Dažďová kanalizácia'!C2" display="/" xr:uid="{00000000-0004-0000-0000-00000E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N270"/>
  <sheetViews>
    <sheetView showGridLines="0" workbookViewId="0">
      <pane ySplit="1" topLeftCell="A115" activePane="bottomLeft" state="frozen"/>
      <selection pane="bottomLeft" activeCell="M124" sqref="M124:Q12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6"/>
      <c r="B1" s="16"/>
      <c r="C1" s="16"/>
      <c r="D1" s="17" t="s">
        <v>1</v>
      </c>
      <c r="E1" s="16"/>
      <c r="F1" s="18" t="s">
        <v>137</v>
      </c>
      <c r="G1" s="18"/>
      <c r="H1" s="309" t="s">
        <v>138</v>
      </c>
      <c r="I1" s="309"/>
      <c r="J1" s="309"/>
      <c r="K1" s="309"/>
      <c r="L1" s="18" t="s">
        <v>139</v>
      </c>
      <c r="M1" s="16"/>
      <c r="N1" s="16"/>
      <c r="O1" s="17" t="s">
        <v>140</v>
      </c>
      <c r="P1" s="16"/>
      <c r="Q1" s="16"/>
      <c r="R1" s="16"/>
      <c r="S1" s="18" t="s">
        <v>141</v>
      </c>
      <c r="T1" s="18"/>
      <c r="U1" s="126"/>
      <c r="V1" s="126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50000000000003" customHeight="1">
      <c r="C2" s="246" t="s">
        <v>7</v>
      </c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S2" s="248" t="s">
        <v>8</v>
      </c>
      <c r="T2" s="249"/>
      <c r="U2" s="249"/>
      <c r="V2" s="249"/>
      <c r="W2" s="249"/>
      <c r="X2" s="249"/>
      <c r="Y2" s="249"/>
      <c r="Z2" s="249"/>
      <c r="AA2" s="249"/>
      <c r="AB2" s="249"/>
      <c r="AC2" s="249"/>
      <c r="AT2" s="23" t="s">
        <v>112</v>
      </c>
    </row>
    <row r="3" spans="1:6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75</v>
      </c>
    </row>
    <row r="4" spans="1:66" ht="36.950000000000003" customHeight="1">
      <c r="B4" s="27"/>
      <c r="C4" s="242" t="s">
        <v>142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8"/>
      <c r="T4" s="22" t="s">
        <v>12</v>
      </c>
      <c r="AT4" s="23" t="s">
        <v>6</v>
      </c>
    </row>
    <row r="5" spans="1:66" ht="6.95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pans="1:66" ht="25.35" customHeight="1">
      <c r="B6" s="27"/>
      <c r="C6" s="30"/>
      <c r="D6" s="34" t="s">
        <v>18</v>
      </c>
      <c r="E6" s="30"/>
      <c r="F6" s="295" t="str">
        <f>'Rekapitulácia stavby'!K6</f>
        <v>Komunitné centrum Vyšný Orlík</v>
      </c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30"/>
      <c r="R6" s="28"/>
    </row>
    <row r="7" spans="1:66" s="1" customFormat="1" ht="32.85" customHeight="1">
      <c r="B7" s="39"/>
      <c r="C7" s="40"/>
      <c r="D7" s="33" t="s">
        <v>143</v>
      </c>
      <c r="E7" s="40"/>
      <c r="F7" s="233" t="s">
        <v>1669</v>
      </c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40"/>
      <c r="R7" s="41"/>
    </row>
    <row r="8" spans="1:66" s="1" customFormat="1" ht="14.45" customHeight="1">
      <c r="B8" s="39"/>
      <c r="C8" s="40"/>
      <c r="D8" s="34" t="s">
        <v>20</v>
      </c>
      <c r="E8" s="40"/>
      <c r="F8" s="32" t="s">
        <v>5</v>
      </c>
      <c r="G8" s="40"/>
      <c r="H8" s="40"/>
      <c r="I8" s="40"/>
      <c r="J8" s="40"/>
      <c r="K8" s="40"/>
      <c r="L8" s="40"/>
      <c r="M8" s="34" t="s">
        <v>21</v>
      </c>
      <c r="N8" s="40"/>
      <c r="O8" s="32" t="s">
        <v>5</v>
      </c>
      <c r="P8" s="40"/>
      <c r="Q8" s="40"/>
      <c r="R8" s="41"/>
    </row>
    <row r="9" spans="1:66" s="1" customFormat="1" ht="14.45" customHeight="1">
      <c r="B9" s="39"/>
      <c r="C9" s="40"/>
      <c r="D9" s="34" t="s">
        <v>22</v>
      </c>
      <c r="E9" s="40"/>
      <c r="F9" s="32" t="s">
        <v>27</v>
      </c>
      <c r="G9" s="40"/>
      <c r="H9" s="40"/>
      <c r="I9" s="40"/>
      <c r="J9" s="40"/>
      <c r="K9" s="40"/>
      <c r="L9" s="40"/>
      <c r="M9" s="34" t="s">
        <v>24</v>
      </c>
      <c r="N9" s="40"/>
      <c r="O9" s="310"/>
      <c r="P9" s="297"/>
      <c r="Q9" s="40"/>
      <c r="R9" s="41"/>
    </row>
    <row r="10" spans="1:66" s="1" customFormat="1" ht="10.9" customHeight="1"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1"/>
    </row>
    <row r="11" spans="1:66" s="1" customFormat="1" ht="14.45" customHeight="1">
      <c r="B11" s="39"/>
      <c r="C11" s="40"/>
      <c r="D11" s="34" t="s">
        <v>25</v>
      </c>
      <c r="E11" s="40"/>
      <c r="F11" s="40"/>
      <c r="G11" s="40"/>
      <c r="H11" s="40"/>
      <c r="I11" s="40"/>
      <c r="J11" s="40"/>
      <c r="K11" s="40"/>
      <c r="L11" s="40"/>
      <c r="M11" s="34" t="s">
        <v>26</v>
      </c>
      <c r="N11" s="40"/>
      <c r="O11" s="250" t="s">
        <v>5</v>
      </c>
      <c r="P11" s="250"/>
      <c r="Q11" s="40"/>
      <c r="R11" s="41"/>
    </row>
    <row r="12" spans="1:66" s="1" customFormat="1" ht="18" customHeight="1">
      <c r="B12" s="39"/>
      <c r="C12" s="40"/>
      <c r="D12" s="40"/>
      <c r="E12" s="32" t="s">
        <v>1670</v>
      </c>
      <c r="F12" s="40"/>
      <c r="G12" s="40"/>
      <c r="H12" s="40"/>
      <c r="I12" s="40"/>
      <c r="J12" s="40"/>
      <c r="K12" s="40"/>
      <c r="L12" s="40"/>
      <c r="M12" s="34" t="s">
        <v>28</v>
      </c>
      <c r="N12" s="40"/>
      <c r="O12" s="250" t="s">
        <v>5</v>
      </c>
      <c r="P12" s="250"/>
      <c r="Q12" s="40"/>
      <c r="R12" s="41"/>
    </row>
    <row r="13" spans="1:66" s="1" customFormat="1" ht="6.95" customHeight="1"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1"/>
    </row>
    <row r="14" spans="1:66" s="1" customFormat="1" ht="14.45" customHeight="1">
      <c r="B14" s="39"/>
      <c r="C14" s="40"/>
      <c r="D14" s="34" t="s">
        <v>29</v>
      </c>
      <c r="E14" s="40"/>
      <c r="F14" s="40"/>
      <c r="G14" s="40"/>
      <c r="H14" s="40"/>
      <c r="I14" s="40"/>
      <c r="J14" s="40"/>
      <c r="K14" s="40"/>
      <c r="L14" s="40"/>
      <c r="M14" s="34" t="s">
        <v>26</v>
      </c>
      <c r="N14" s="40"/>
      <c r="O14" s="307" t="str">
        <f>IF('Rekapitulácia stavby'!AN13="","",'Rekapitulácia stavby'!AN13)</f>
        <v/>
      </c>
      <c r="P14" s="250"/>
      <c r="Q14" s="40"/>
      <c r="R14" s="41"/>
    </row>
    <row r="15" spans="1:66" s="1" customFormat="1" ht="18" customHeight="1">
      <c r="B15" s="39"/>
      <c r="C15" s="40"/>
      <c r="D15" s="40"/>
      <c r="E15" s="307" t="str">
        <f>IF('Rekapitulácia stavby'!E14="","",'Rekapitulácia stavby'!E14)</f>
        <v/>
      </c>
      <c r="F15" s="308"/>
      <c r="G15" s="308"/>
      <c r="H15" s="308"/>
      <c r="I15" s="308"/>
      <c r="J15" s="308"/>
      <c r="K15" s="308"/>
      <c r="L15" s="308"/>
      <c r="M15" s="34" t="s">
        <v>28</v>
      </c>
      <c r="N15" s="40"/>
      <c r="O15" s="307" t="str">
        <f>IF('Rekapitulácia stavby'!AN14="","",'Rekapitulácia stavby'!AN14)</f>
        <v/>
      </c>
      <c r="P15" s="250"/>
      <c r="Q15" s="40"/>
      <c r="R15" s="41"/>
    </row>
    <row r="16" spans="1:66" s="1" customFormat="1" ht="6.95" customHeight="1"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1"/>
    </row>
    <row r="17" spans="2:18" s="1" customFormat="1" ht="14.45" customHeight="1">
      <c r="B17" s="39"/>
      <c r="C17" s="40"/>
      <c r="D17" s="34" t="s">
        <v>30</v>
      </c>
      <c r="E17" s="40"/>
      <c r="F17" s="40"/>
      <c r="G17" s="40"/>
      <c r="H17" s="40"/>
      <c r="I17" s="40"/>
      <c r="J17" s="40"/>
      <c r="K17" s="40"/>
      <c r="L17" s="40"/>
      <c r="M17" s="34" t="s">
        <v>26</v>
      </c>
      <c r="N17" s="40"/>
      <c r="O17" s="250" t="str">
        <f>IF('Rekapitulácia stavby'!AN16="","",'Rekapitulácia stavby'!AN16)</f>
        <v/>
      </c>
      <c r="P17" s="250"/>
      <c r="Q17" s="40"/>
      <c r="R17" s="41"/>
    </row>
    <row r="18" spans="2:18" s="1" customFormat="1" ht="18" customHeight="1">
      <c r="B18" s="39"/>
      <c r="C18" s="40"/>
      <c r="D18" s="40"/>
      <c r="E18" s="32" t="str">
        <f>IF('Rekapitulácia stavby'!E17="","",'Rekapitulácia stavby'!E17)</f>
        <v>AIP projekt s.r.o.</v>
      </c>
      <c r="F18" s="40"/>
      <c r="G18" s="40"/>
      <c r="H18" s="40"/>
      <c r="I18" s="40"/>
      <c r="J18" s="40"/>
      <c r="K18" s="40"/>
      <c r="L18" s="40"/>
      <c r="M18" s="34" t="s">
        <v>28</v>
      </c>
      <c r="N18" s="40"/>
      <c r="O18" s="250" t="str">
        <f>IF('Rekapitulácia stavby'!AN17="","",'Rekapitulácia stavby'!AN17)</f>
        <v/>
      </c>
      <c r="P18" s="250"/>
      <c r="Q18" s="40"/>
      <c r="R18" s="41"/>
    </row>
    <row r="19" spans="2:18" s="1" customFormat="1" ht="6.95" customHeight="1"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1"/>
    </row>
    <row r="20" spans="2:18" s="1" customFormat="1" ht="14.45" customHeight="1">
      <c r="B20" s="39"/>
      <c r="C20" s="40"/>
      <c r="D20" s="34" t="s">
        <v>33</v>
      </c>
      <c r="E20" s="40"/>
      <c r="F20" s="40"/>
      <c r="G20" s="40"/>
      <c r="H20" s="40"/>
      <c r="I20" s="40"/>
      <c r="J20" s="40"/>
      <c r="K20" s="40"/>
      <c r="L20" s="40"/>
      <c r="M20" s="34" t="s">
        <v>26</v>
      </c>
      <c r="N20" s="40"/>
      <c r="O20" s="250" t="str">
        <f>IF('Rekapitulácia stavby'!AN19="","",'Rekapitulácia stavby'!AN19)</f>
        <v/>
      </c>
      <c r="P20" s="250"/>
      <c r="Q20" s="40"/>
      <c r="R20" s="41"/>
    </row>
    <row r="21" spans="2:18" s="1" customFormat="1" ht="18" customHeight="1">
      <c r="B21" s="39"/>
      <c r="C21" s="40"/>
      <c r="D21" s="40"/>
      <c r="E21" s="32"/>
      <c r="F21" s="40"/>
      <c r="G21" s="40"/>
      <c r="H21" s="40"/>
      <c r="I21" s="40"/>
      <c r="J21" s="40"/>
      <c r="K21" s="40"/>
      <c r="L21" s="40"/>
      <c r="M21" s="34" t="s">
        <v>28</v>
      </c>
      <c r="N21" s="40"/>
      <c r="O21" s="250" t="str">
        <f>IF('Rekapitulácia stavby'!AN20="","",'Rekapitulácia stavby'!AN20)</f>
        <v/>
      </c>
      <c r="P21" s="250"/>
      <c r="Q21" s="40"/>
      <c r="R21" s="41"/>
    </row>
    <row r="22" spans="2:18" s="1" customFormat="1" ht="6.95" customHeight="1"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1"/>
    </row>
    <row r="23" spans="2:18" s="1" customFormat="1" ht="14.45" customHeight="1">
      <c r="B23" s="39"/>
      <c r="C23" s="40"/>
      <c r="D23" s="34" t="s">
        <v>35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6.5" customHeight="1">
      <c r="B24" s="39"/>
      <c r="C24" s="40"/>
      <c r="D24" s="40"/>
      <c r="E24" s="263" t="s">
        <v>5</v>
      </c>
      <c r="F24" s="263"/>
      <c r="G24" s="263"/>
      <c r="H24" s="263"/>
      <c r="I24" s="263"/>
      <c r="J24" s="263"/>
      <c r="K24" s="263"/>
      <c r="L24" s="263"/>
      <c r="M24" s="40"/>
      <c r="N24" s="40"/>
      <c r="O24" s="40"/>
      <c r="P24" s="40"/>
      <c r="Q24" s="40"/>
      <c r="R24" s="41"/>
    </row>
    <row r="25" spans="2:18" s="1" customFormat="1" ht="6.95" customHeight="1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40"/>
      <c r="R26" s="41"/>
    </row>
    <row r="27" spans="2:18" s="1" customFormat="1" ht="14.45" customHeight="1">
      <c r="B27" s="39"/>
      <c r="C27" s="40"/>
      <c r="D27" s="127" t="s">
        <v>147</v>
      </c>
      <c r="E27" s="40"/>
      <c r="F27" s="40"/>
      <c r="G27" s="40"/>
      <c r="H27" s="40"/>
      <c r="I27" s="40"/>
      <c r="J27" s="40"/>
      <c r="K27" s="40"/>
      <c r="L27" s="40"/>
      <c r="M27" s="264">
        <f>N88</f>
        <v>0</v>
      </c>
      <c r="N27" s="264"/>
      <c r="O27" s="264"/>
      <c r="P27" s="264"/>
      <c r="Q27" s="40"/>
      <c r="R27" s="41"/>
    </row>
    <row r="28" spans="2:18" s="1" customFormat="1" ht="14.45" customHeight="1">
      <c r="B28" s="39"/>
      <c r="C28" s="40"/>
      <c r="D28" s="38" t="s">
        <v>131</v>
      </c>
      <c r="E28" s="40"/>
      <c r="F28" s="40"/>
      <c r="G28" s="40"/>
      <c r="H28" s="40"/>
      <c r="I28" s="40"/>
      <c r="J28" s="40"/>
      <c r="K28" s="40"/>
      <c r="L28" s="40"/>
      <c r="M28" s="264">
        <f>N102</f>
        <v>0</v>
      </c>
      <c r="N28" s="264"/>
      <c r="O28" s="264"/>
      <c r="P28" s="264"/>
      <c r="Q28" s="40"/>
      <c r="R28" s="41"/>
    </row>
    <row r="29" spans="2:18" s="1" customFormat="1" ht="6.95" customHeight="1"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1"/>
    </row>
    <row r="30" spans="2:18" s="1" customFormat="1" ht="25.35" customHeight="1">
      <c r="B30" s="39"/>
      <c r="C30" s="40"/>
      <c r="D30" s="128" t="s">
        <v>38</v>
      </c>
      <c r="E30" s="40"/>
      <c r="F30" s="40"/>
      <c r="G30" s="40"/>
      <c r="H30" s="40"/>
      <c r="I30" s="40"/>
      <c r="J30" s="40"/>
      <c r="K30" s="40"/>
      <c r="L30" s="40"/>
      <c r="M30" s="306">
        <f>ROUND(M27+M28,2)</f>
        <v>0</v>
      </c>
      <c r="N30" s="294"/>
      <c r="O30" s="294"/>
      <c r="P30" s="294"/>
      <c r="Q30" s="40"/>
      <c r="R30" s="41"/>
    </row>
    <row r="31" spans="2:18" s="1" customFormat="1" ht="6.95" customHeight="1">
      <c r="B31" s="39"/>
      <c r="C31" s="40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40"/>
      <c r="R31" s="41"/>
    </row>
    <row r="32" spans="2:18" s="1" customFormat="1" ht="14.45" customHeight="1">
      <c r="B32" s="39"/>
      <c r="C32" s="40"/>
      <c r="D32" s="46" t="s">
        <v>39</v>
      </c>
      <c r="E32" s="46" t="s">
        <v>40</v>
      </c>
      <c r="F32" s="47">
        <v>0.2</v>
      </c>
      <c r="G32" s="129" t="s">
        <v>41</v>
      </c>
      <c r="H32" s="303">
        <f>ROUND((((SUM(BE102:BE109)+SUM(BE127:BE263))+SUM(BE265:BE269))),2)</f>
        <v>0</v>
      </c>
      <c r="I32" s="294"/>
      <c r="J32" s="294"/>
      <c r="K32" s="40"/>
      <c r="L32" s="40"/>
      <c r="M32" s="303">
        <f>ROUND(((ROUND((SUM(BE102:BE109)+SUM(BE127:BE263)), 2)*F32)+SUM(BE265:BE269)*F32),2)</f>
        <v>0</v>
      </c>
      <c r="N32" s="294"/>
      <c r="O32" s="294"/>
      <c r="P32" s="294"/>
      <c r="Q32" s="40"/>
      <c r="R32" s="41"/>
    </row>
    <row r="33" spans="2:18" s="1" customFormat="1" ht="14.45" customHeight="1">
      <c r="B33" s="39"/>
      <c r="C33" s="40"/>
      <c r="D33" s="40"/>
      <c r="E33" s="46" t="s">
        <v>42</v>
      </c>
      <c r="F33" s="47">
        <v>0.2</v>
      </c>
      <c r="G33" s="129" t="s">
        <v>41</v>
      </c>
      <c r="H33" s="303">
        <f>ROUND((((SUM(BF102:BF109)+SUM(BF127:BF263))+SUM(BF265:BF269))),2)</f>
        <v>0</v>
      </c>
      <c r="I33" s="294"/>
      <c r="J33" s="294"/>
      <c r="K33" s="40"/>
      <c r="L33" s="40"/>
      <c r="M33" s="303">
        <f>ROUND(((ROUND((SUM(BF102:BF109)+SUM(BF127:BF263)), 2)*F33)+SUM(BF265:BF269)*F33),2)</f>
        <v>0</v>
      </c>
      <c r="N33" s="294"/>
      <c r="O33" s="294"/>
      <c r="P33" s="294"/>
      <c r="Q33" s="40"/>
      <c r="R33" s="41"/>
    </row>
    <row r="34" spans="2:18" s="1" customFormat="1" ht="14.45" hidden="1" customHeight="1">
      <c r="B34" s="39"/>
      <c r="C34" s="40"/>
      <c r="D34" s="40"/>
      <c r="E34" s="46" t="s">
        <v>43</v>
      </c>
      <c r="F34" s="47">
        <v>0.2</v>
      </c>
      <c r="G34" s="129" t="s">
        <v>41</v>
      </c>
      <c r="H34" s="303">
        <f>ROUND((((SUM(BG102:BG109)+SUM(BG127:BG263))+SUM(BG265:BG269))),2)</f>
        <v>0</v>
      </c>
      <c r="I34" s="294"/>
      <c r="J34" s="294"/>
      <c r="K34" s="40"/>
      <c r="L34" s="40"/>
      <c r="M34" s="303">
        <v>0</v>
      </c>
      <c r="N34" s="294"/>
      <c r="O34" s="294"/>
      <c r="P34" s="294"/>
      <c r="Q34" s="40"/>
      <c r="R34" s="41"/>
    </row>
    <row r="35" spans="2:18" s="1" customFormat="1" ht="14.45" hidden="1" customHeight="1">
      <c r="B35" s="39"/>
      <c r="C35" s="40"/>
      <c r="D35" s="40"/>
      <c r="E35" s="46" t="s">
        <v>44</v>
      </c>
      <c r="F35" s="47">
        <v>0.2</v>
      </c>
      <c r="G35" s="129" t="s">
        <v>41</v>
      </c>
      <c r="H35" s="303">
        <f>ROUND((((SUM(BH102:BH109)+SUM(BH127:BH263))+SUM(BH265:BH269))),2)</f>
        <v>0</v>
      </c>
      <c r="I35" s="294"/>
      <c r="J35" s="294"/>
      <c r="K35" s="40"/>
      <c r="L35" s="40"/>
      <c r="M35" s="303">
        <v>0</v>
      </c>
      <c r="N35" s="294"/>
      <c r="O35" s="294"/>
      <c r="P35" s="294"/>
      <c r="Q35" s="40"/>
      <c r="R35" s="41"/>
    </row>
    <row r="36" spans="2:18" s="1" customFormat="1" ht="14.45" hidden="1" customHeight="1">
      <c r="B36" s="39"/>
      <c r="C36" s="40"/>
      <c r="D36" s="40"/>
      <c r="E36" s="46" t="s">
        <v>45</v>
      </c>
      <c r="F36" s="47">
        <v>0</v>
      </c>
      <c r="G36" s="129" t="s">
        <v>41</v>
      </c>
      <c r="H36" s="303">
        <f>ROUND((((SUM(BI102:BI109)+SUM(BI127:BI263))+SUM(BI265:BI269))),2)</f>
        <v>0</v>
      </c>
      <c r="I36" s="294"/>
      <c r="J36" s="294"/>
      <c r="K36" s="40"/>
      <c r="L36" s="40"/>
      <c r="M36" s="303">
        <v>0</v>
      </c>
      <c r="N36" s="294"/>
      <c r="O36" s="294"/>
      <c r="P36" s="294"/>
      <c r="Q36" s="40"/>
      <c r="R36" s="41"/>
    </row>
    <row r="37" spans="2:18" s="1" customFormat="1" ht="6.95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2:18" s="1" customFormat="1" ht="25.35" customHeight="1">
      <c r="B38" s="39"/>
      <c r="C38" s="125"/>
      <c r="D38" s="130" t="s">
        <v>46</v>
      </c>
      <c r="E38" s="79"/>
      <c r="F38" s="79"/>
      <c r="G38" s="131" t="s">
        <v>47</v>
      </c>
      <c r="H38" s="132" t="s">
        <v>48</v>
      </c>
      <c r="I38" s="79"/>
      <c r="J38" s="79"/>
      <c r="K38" s="79"/>
      <c r="L38" s="304">
        <f>SUM(M30:M36)</f>
        <v>0</v>
      </c>
      <c r="M38" s="304"/>
      <c r="N38" s="304"/>
      <c r="O38" s="304"/>
      <c r="P38" s="305"/>
      <c r="Q38" s="125"/>
      <c r="R38" s="41"/>
    </row>
    <row r="39" spans="2:18" s="1" customFormat="1" ht="14.45" customHeight="1"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>
      <c r="B41" s="27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28"/>
    </row>
    <row r="42" spans="2:18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 ht="15">
      <c r="B50" s="39"/>
      <c r="C50" s="40"/>
      <c r="D50" s="54" t="s">
        <v>49</v>
      </c>
      <c r="E50" s="55"/>
      <c r="F50" s="55"/>
      <c r="G50" s="55"/>
      <c r="H50" s="56"/>
      <c r="I50" s="40"/>
      <c r="J50" s="54" t="s">
        <v>50</v>
      </c>
      <c r="K50" s="55"/>
      <c r="L50" s="55"/>
      <c r="M50" s="55"/>
      <c r="N50" s="55"/>
      <c r="O50" s="55"/>
      <c r="P50" s="56"/>
      <c r="Q50" s="40"/>
      <c r="R50" s="41"/>
    </row>
    <row r="51" spans="2:18">
      <c r="B51" s="27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8"/>
    </row>
    <row r="52" spans="2:18">
      <c r="B52" s="27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8"/>
    </row>
    <row r="53" spans="2:18">
      <c r="B53" s="27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8"/>
    </row>
    <row r="54" spans="2:18">
      <c r="B54" s="27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8"/>
    </row>
    <row r="55" spans="2:18">
      <c r="B55" s="27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8"/>
    </row>
    <row r="56" spans="2:18">
      <c r="B56" s="27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8"/>
    </row>
    <row r="57" spans="2:18">
      <c r="B57" s="27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8"/>
    </row>
    <row r="58" spans="2:18">
      <c r="B58" s="27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8"/>
    </row>
    <row r="59" spans="2:18" s="1" customFormat="1" ht="15">
      <c r="B59" s="39"/>
      <c r="C59" s="40"/>
      <c r="D59" s="59" t="s">
        <v>51</v>
      </c>
      <c r="E59" s="60"/>
      <c r="F59" s="60"/>
      <c r="G59" s="61" t="s">
        <v>52</v>
      </c>
      <c r="H59" s="62"/>
      <c r="I59" s="40"/>
      <c r="J59" s="59" t="s">
        <v>51</v>
      </c>
      <c r="K59" s="60"/>
      <c r="L59" s="60"/>
      <c r="M59" s="60"/>
      <c r="N59" s="61" t="s">
        <v>52</v>
      </c>
      <c r="O59" s="60"/>
      <c r="P59" s="62"/>
      <c r="Q59" s="40"/>
      <c r="R59" s="41"/>
    </row>
    <row r="60" spans="2:18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 ht="15">
      <c r="B61" s="39"/>
      <c r="C61" s="40"/>
      <c r="D61" s="54" t="s">
        <v>53</v>
      </c>
      <c r="E61" s="55"/>
      <c r="F61" s="55"/>
      <c r="G61" s="55"/>
      <c r="H61" s="56"/>
      <c r="I61" s="40"/>
      <c r="J61" s="54" t="s">
        <v>54</v>
      </c>
      <c r="K61" s="55"/>
      <c r="L61" s="55"/>
      <c r="M61" s="55"/>
      <c r="N61" s="55"/>
      <c r="O61" s="55"/>
      <c r="P61" s="56"/>
      <c r="Q61" s="40"/>
      <c r="R61" s="41"/>
    </row>
    <row r="62" spans="2:18">
      <c r="B62" s="27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8"/>
    </row>
    <row r="63" spans="2:18">
      <c r="B63" s="27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8"/>
    </row>
    <row r="64" spans="2:18">
      <c r="B64" s="27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8"/>
    </row>
    <row r="65" spans="2:18">
      <c r="B65" s="27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8"/>
    </row>
    <row r="66" spans="2:18">
      <c r="B66" s="27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8"/>
    </row>
    <row r="67" spans="2:18">
      <c r="B67" s="27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8"/>
    </row>
    <row r="68" spans="2:18">
      <c r="B68" s="27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8"/>
    </row>
    <row r="69" spans="2:18">
      <c r="B69" s="27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8"/>
    </row>
    <row r="70" spans="2:18" s="1" customFormat="1" ht="15">
      <c r="B70" s="39"/>
      <c r="C70" s="40"/>
      <c r="D70" s="59" t="s">
        <v>51</v>
      </c>
      <c r="E70" s="60"/>
      <c r="F70" s="60"/>
      <c r="G70" s="61" t="s">
        <v>52</v>
      </c>
      <c r="H70" s="62"/>
      <c r="I70" s="40"/>
      <c r="J70" s="59" t="s">
        <v>51</v>
      </c>
      <c r="K70" s="60"/>
      <c r="L70" s="60"/>
      <c r="M70" s="60"/>
      <c r="N70" s="61" t="s">
        <v>52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0000000000003" customHeight="1">
      <c r="B76" s="39"/>
      <c r="C76" s="242" t="s">
        <v>148</v>
      </c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18</v>
      </c>
      <c r="D78" s="40"/>
      <c r="E78" s="40"/>
      <c r="F78" s="295" t="str">
        <f>F6</f>
        <v>Komunitné centrum Vyšný Orlík</v>
      </c>
      <c r="G78" s="296"/>
      <c r="H78" s="296"/>
      <c r="I78" s="296"/>
      <c r="J78" s="296"/>
      <c r="K78" s="296"/>
      <c r="L78" s="296"/>
      <c r="M78" s="296"/>
      <c r="N78" s="296"/>
      <c r="O78" s="296"/>
      <c r="P78" s="296"/>
      <c r="Q78" s="40"/>
      <c r="R78" s="41"/>
    </row>
    <row r="79" spans="2:18" s="1" customFormat="1" ht="36.950000000000003" customHeight="1">
      <c r="B79" s="39"/>
      <c r="C79" s="73" t="s">
        <v>143</v>
      </c>
      <c r="D79" s="40"/>
      <c r="E79" s="40"/>
      <c r="F79" s="244" t="str">
        <f>F7</f>
        <v>02 - Zdravotechnika</v>
      </c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40"/>
      <c r="R79" s="41"/>
    </row>
    <row r="80" spans="2:18" s="1" customFormat="1" ht="6.95" customHeight="1"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1"/>
    </row>
    <row r="81" spans="2:47" s="1" customFormat="1" ht="18" customHeight="1">
      <c r="B81" s="39"/>
      <c r="C81" s="34" t="s">
        <v>22</v>
      </c>
      <c r="D81" s="40"/>
      <c r="E81" s="40"/>
      <c r="F81" s="32" t="str">
        <f>F9</f>
        <v xml:space="preserve"> </v>
      </c>
      <c r="G81" s="40"/>
      <c r="H81" s="40"/>
      <c r="I81" s="40"/>
      <c r="J81" s="40"/>
      <c r="K81" s="34" t="s">
        <v>24</v>
      </c>
      <c r="L81" s="40"/>
      <c r="M81" s="297" t="str">
        <f>IF(O9="","",O9)</f>
        <v/>
      </c>
      <c r="N81" s="297"/>
      <c r="O81" s="297"/>
      <c r="P81" s="297"/>
      <c r="Q81" s="40"/>
      <c r="R81" s="41"/>
    </row>
    <row r="82" spans="2:47" s="1" customFormat="1" ht="6.95" customHeight="1"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1"/>
    </row>
    <row r="83" spans="2:47" s="1" customFormat="1" ht="15">
      <c r="B83" s="39"/>
      <c r="C83" s="34" t="s">
        <v>25</v>
      </c>
      <c r="D83" s="40"/>
      <c r="E83" s="40"/>
      <c r="F83" s="32" t="str">
        <f>E12</f>
        <v>obec Slanec</v>
      </c>
      <c r="G83" s="40"/>
      <c r="H83" s="40"/>
      <c r="I83" s="40"/>
      <c r="J83" s="40"/>
      <c r="K83" s="34" t="s">
        <v>30</v>
      </c>
      <c r="L83" s="40"/>
      <c r="M83" s="250" t="str">
        <f>E18</f>
        <v>AIP projekt s.r.o.</v>
      </c>
      <c r="N83" s="250"/>
      <c r="O83" s="250"/>
      <c r="P83" s="250"/>
      <c r="Q83" s="250"/>
      <c r="R83" s="41"/>
    </row>
    <row r="84" spans="2:47" s="1" customFormat="1" ht="14.45" customHeight="1">
      <c r="B84" s="39"/>
      <c r="C84" s="34" t="s">
        <v>29</v>
      </c>
      <c r="D84" s="40"/>
      <c r="E84" s="40"/>
      <c r="F84" s="32" t="str">
        <f>IF(E15="","",E15)</f>
        <v/>
      </c>
      <c r="G84" s="40"/>
      <c r="H84" s="40"/>
      <c r="I84" s="40"/>
      <c r="J84" s="40"/>
      <c r="K84" s="34" t="s">
        <v>33</v>
      </c>
      <c r="L84" s="40"/>
      <c r="M84" s="250"/>
      <c r="N84" s="250"/>
      <c r="O84" s="250"/>
      <c r="P84" s="250"/>
      <c r="Q84" s="250"/>
      <c r="R84" s="41"/>
    </row>
    <row r="85" spans="2:47" s="1" customFormat="1" ht="10.35" customHeight="1"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1"/>
    </row>
    <row r="86" spans="2:47" s="1" customFormat="1" ht="29.25" customHeight="1">
      <c r="B86" s="39"/>
      <c r="C86" s="301" t="s">
        <v>149</v>
      </c>
      <c r="D86" s="302"/>
      <c r="E86" s="302"/>
      <c r="F86" s="302"/>
      <c r="G86" s="302"/>
      <c r="H86" s="125"/>
      <c r="I86" s="125"/>
      <c r="J86" s="125"/>
      <c r="K86" s="125"/>
      <c r="L86" s="125"/>
      <c r="M86" s="125"/>
      <c r="N86" s="301" t="s">
        <v>150</v>
      </c>
      <c r="O86" s="302"/>
      <c r="P86" s="302"/>
      <c r="Q86" s="302"/>
      <c r="R86" s="41"/>
    </row>
    <row r="87" spans="2:47" s="1" customFormat="1" ht="10.35" customHeight="1"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1"/>
    </row>
    <row r="88" spans="2:47" s="1" customFormat="1" ht="29.25" customHeight="1">
      <c r="B88" s="39"/>
      <c r="C88" s="133" t="s">
        <v>151</v>
      </c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226">
        <f>N127</f>
        <v>0</v>
      </c>
      <c r="O88" s="298"/>
      <c r="P88" s="298"/>
      <c r="Q88" s="298"/>
      <c r="R88" s="41"/>
      <c r="AU88" s="23" t="s">
        <v>152</v>
      </c>
    </row>
    <row r="89" spans="2:47" s="7" customFormat="1" ht="24.95" customHeight="1">
      <c r="B89" s="134"/>
      <c r="C89" s="135"/>
      <c r="D89" s="136" t="s">
        <v>153</v>
      </c>
      <c r="E89" s="135"/>
      <c r="F89" s="135"/>
      <c r="G89" s="135"/>
      <c r="H89" s="135"/>
      <c r="I89" s="135"/>
      <c r="J89" s="135"/>
      <c r="K89" s="135"/>
      <c r="L89" s="135"/>
      <c r="M89" s="135"/>
      <c r="N89" s="291">
        <f>N128</f>
        <v>0</v>
      </c>
      <c r="O89" s="300"/>
      <c r="P89" s="300"/>
      <c r="Q89" s="300"/>
      <c r="R89" s="137"/>
    </row>
    <row r="90" spans="2:47" s="8" customFormat="1" ht="19.899999999999999" customHeight="1">
      <c r="B90" s="138"/>
      <c r="C90" s="103"/>
      <c r="D90" s="114" t="s">
        <v>156</v>
      </c>
      <c r="E90" s="103"/>
      <c r="F90" s="103"/>
      <c r="G90" s="103"/>
      <c r="H90" s="103"/>
      <c r="I90" s="103"/>
      <c r="J90" s="103"/>
      <c r="K90" s="103"/>
      <c r="L90" s="103"/>
      <c r="M90" s="103"/>
      <c r="N90" s="221">
        <f>N129</f>
        <v>0</v>
      </c>
      <c r="O90" s="222"/>
      <c r="P90" s="222"/>
      <c r="Q90" s="222"/>
      <c r="R90" s="139"/>
    </row>
    <row r="91" spans="2:47" s="7" customFormat="1" ht="24.95" customHeight="1">
      <c r="B91" s="134"/>
      <c r="C91" s="135"/>
      <c r="D91" s="136" t="s">
        <v>158</v>
      </c>
      <c r="E91" s="135"/>
      <c r="F91" s="135"/>
      <c r="G91" s="135"/>
      <c r="H91" s="135"/>
      <c r="I91" s="135"/>
      <c r="J91" s="135"/>
      <c r="K91" s="135"/>
      <c r="L91" s="135"/>
      <c r="M91" s="135"/>
      <c r="N91" s="291">
        <f>N132</f>
        <v>0</v>
      </c>
      <c r="O91" s="300"/>
      <c r="P91" s="300"/>
      <c r="Q91" s="300"/>
      <c r="R91" s="137"/>
    </row>
    <row r="92" spans="2:47" s="8" customFormat="1" ht="19.899999999999999" customHeight="1">
      <c r="B92" s="138"/>
      <c r="C92" s="103"/>
      <c r="D92" s="114" t="s">
        <v>780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1">
        <f>N133</f>
        <v>0</v>
      </c>
      <c r="O92" s="222"/>
      <c r="P92" s="222"/>
      <c r="Q92" s="222"/>
      <c r="R92" s="139"/>
    </row>
    <row r="93" spans="2:47" s="8" customFormat="1" ht="19.899999999999999" customHeight="1">
      <c r="B93" s="138"/>
      <c r="C93" s="103"/>
      <c r="D93" s="114" t="s">
        <v>1671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21">
        <f>N142</f>
        <v>0</v>
      </c>
      <c r="O93" s="222"/>
      <c r="P93" s="222"/>
      <c r="Q93" s="222"/>
      <c r="R93" s="139"/>
    </row>
    <row r="94" spans="2:47" s="8" customFormat="1" ht="19.899999999999999" customHeight="1">
      <c r="B94" s="138"/>
      <c r="C94" s="103"/>
      <c r="D94" s="114" t="s">
        <v>1672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21">
        <f>N169</f>
        <v>0</v>
      </c>
      <c r="O94" s="222"/>
      <c r="P94" s="222"/>
      <c r="Q94" s="222"/>
      <c r="R94" s="139"/>
    </row>
    <row r="95" spans="2:47" s="8" customFormat="1" ht="19.899999999999999" customHeight="1">
      <c r="B95" s="138"/>
      <c r="C95" s="103"/>
      <c r="D95" s="114" t="s">
        <v>1673</v>
      </c>
      <c r="E95" s="103"/>
      <c r="F95" s="103"/>
      <c r="G95" s="103"/>
      <c r="H95" s="103"/>
      <c r="I95" s="103"/>
      <c r="J95" s="103"/>
      <c r="K95" s="103"/>
      <c r="L95" s="103"/>
      <c r="M95" s="103"/>
      <c r="N95" s="221">
        <f>N203</f>
        <v>0</v>
      </c>
      <c r="O95" s="222"/>
      <c r="P95" s="222"/>
      <c r="Q95" s="222"/>
      <c r="R95" s="139"/>
    </row>
    <row r="96" spans="2:47" s="8" customFormat="1" ht="19.899999999999999" customHeight="1">
      <c r="B96" s="138"/>
      <c r="C96" s="103"/>
      <c r="D96" s="114" t="s">
        <v>1674</v>
      </c>
      <c r="E96" s="103"/>
      <c r="F96" s="103"/>
      <c r="G96" s="103"/>
      <c r="H96" s="103"/>
      <c r="I96" s="103"/>
      <c r="J96" s="103"/>
      <c r="K96" s="103"/>
      <c r="L96" s="103"/>
      <c r="M96" s="103"/>
      <c r="N96" s="221">
        <f>N243</f>
        <v>0</v>
      </c>
      <c r="O96" s="222"/>
      <c r="P96" s="222"/>
      <c r="Q96" s="222"/>
      <c r="R96" s="139"/>
    </row>
    <row r="97" spans="2:65" s="8" customFormat="1" ht="19.899999999999999" customHeight="1">
      <c r="B97" s="138"/>
      <c r="C97" s="103"/>
      <c r="D97" s="114" t="s">
        <v>1675</v>
      </c>
      <c r="E97" s="103"/>
      <c r="F97" s="103"/>
      <c r="G97" s="103"/>
      <c r="H97" s="103"/>
      <c r="I97" s="103"/>
      <c r="J97" s="103"/>
      <c r="K97" s="103"/>
      <c r="L97" s="103"/>
      <c r="M97" s="103"/>
      <c r="N97" s="221">
        <f>N251</f>
        <v>0</v>
      </c>
      <c r="O97" s="222"/>
      <c r="P97" s="222"/>
      <c r="Q97" s="222"/>
      <c r="R97" s="139"/>
    </row>
    <row r="98" spans="2:65" s="8" customFormat="1" ht="19.899999999999999" customHeight="1">
      <c r="B98" s="138"/>
      <c r="C98" s="103"/>
      <c r="D98" s="114" t="s">
        <v>162</v>
      </c>
      <c r="E98" s="103"/>
      <c r="F98" s="103"/>
      <c r="G98" s="103"/>
      <c r="H98" s="103"/>
      <c r="I98" s="103"/>
      <c r="J98" s="103"/>
      <c r="K98" s="103"/>
      <c r="L98" s="103"/>
      <c r="M98" s="103"/>
      <c r="N98" s="221">
        <f>N259</f>
        <v>0</v>
      </c>
      <c r="O98" s="222"/>
      <c r="P98" s="222"/>
      <c r="Q98" s="222"/>
      <c r="R98" s="139"/>
    </row>
    <row r="99" spans="2:65" s="7" customFormat="1" ht="24.95" customHeight="1">
      <c r="B99" s="134"/>
      <c r="C99" s="135"/>
      <c r="D99" s="136" t="s">
        <v>1676</v>
      </c>
      <c r="E99" s="135"/>
      <c r="F99" s="135"/>
      <c r="G99" s="135"/>
      <c r="H99" s="135"/>
      <c r="I99" s="135"/>
      <c r="J99" s="135"/>
      <c r="K99" s="135"/>
      <c r="L99" s="135"/>
      <c r="M99" s="135"/>
      <c r="N99" s="291">
        <f>N262</f>
        <v>0</v>
      </c>
      <c r="O99" s="300"/>
      <c r="P99" s="300"/>
      <c r="Q99" s="300"/>
      <c r="R99" s="137"/>
    </row>
    <row r="100" spans="2:65" s="7" customFormat="1" ht="21.75" customHeight="1">
      <c r="B100" s="134"/>
      <c r="C100" s="135"/>
      <c r="D100" s="136" t="s">
        <v>168</v>
      </c>
      <c r="E100" s="135"/>
      <c r="F100" s="135"/>
      <c r="G100" s="135"/>
      <c r="H100" s="135"/>
      <c r="I100" s="135"/>
      <c r="J100" s="135"/>
      <c r="K100" s="135"/>
      <c r="L100" s="135"/>
      <c r="M100" s="135"/>
      <c r="N100" s="290">
        <f>N264</f>
        <v>0</v>
      </c>
      <c r="O100" s="300"/>
      <c r="P100" s="300"/>
      <c r="Q100" s="300"/>
      <c r="R100" s="137"/>
    </row>
    <row r="101" spans="2:65" s="1" customFormat="1" ht="21.75" customHeight="1"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1"/>
    </row>
    <row r="102" spans="2:65" s="1" customFormat="1" ht="29.25" customHeight="1">
      <c r="B102" s="39"/>
      <c r="C102" s="133" t="s">
        <v>169</v>
      </c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298">
        <f>ROUND(N103+N104+N105+N106+N107+N108,2)</f>
        <v>0</v>
      </c>
      <c r="O102" s="299"/>
      <c r="P102" s="299"/>
      <c r="Q102" s="299"/>
      <c r="R102" s="41"/>
      <c r="T102" s="140"/>
      <c r="U102" s="141" t="s">
        <v>39</v>
      </c>
    </row>
    <row r="103" spans="2:65" s="1" customFormat="1" ht="18" customHeight="1">
      <c r="B103" s="142"/>
      <c r="C103" s="143"/>
      <c r="D103" s="257" t="s">
        <v>170</v>
      </c>
      <c r="E103" s="292"/>
      <c r="F103" s="292"/>
      <c r="G103" s="292"/>
      <c r="H103" s="292"/>
      <c r="I103" s="143"/>
      <c r="J103" s="143"/>
      <c r="K103" s="143"/>
      <c r="L103" s="143"/>
      <c r="M103" s="143"/>
      <c r="N103" s="231">
        <f>ROUND(N88*T103,2)</f>
        <v>0</v>
      </c>
      <c r="O103" s="293"/>
      <c r="P103" s="293"/>
      <c r="Q103" s="293"/>
      <c r="R103" s="145"/>
      <c r="S103" s="146"/>
      <c r="T103" s="147"/>
      <c r="U103" s="148" t="s">
        <v>42</v>
      </c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9" t="s">
        <v>171</v>
      </c>
      <c r="AZ103" s="146"/>
      <c r="BA103" s="146"/>
      <c r="BB103" s="146"/>
      <c r="BC103" s="146"/>
      <c r="BD103" s="146"/>
      <c r="BE103" s="150">
        <f t="shared" ref="BE103:BE108" si="0">IF(U103="základná",N103,0)</f>
        <v>0</v>
      </c>
      <c r="BF103" s="150">
        <f t="shared" ref="BF103:BF108" si="1">IF(U103="znížená",N103,0)</f>
        <v>0</v>
      </c>
      <c r="BG103" s="150">
        <f t="shared" ref="BG103:BG108" si="2">IF(U103="zákl. prenesená",N103,0)</f>
        <v>0</v>
      </c>
      <c r="BH103" s="150">
        <f t="shared" ref="BH103:BH108" si="3">IF(U103="zníž. prenesená",N103,0)</f>
        <v>0</v>
      </c>
      <c r="BI103" s="150">
        <f t="shared" ref="BI103:BI108" si="4">IF(U103="nulová",N103,0)</f>
        <v>0</v>
      </c>
      <c r="BJ103" s="149" t="s">
        <v>87</v>
      </c>
      <c r="BK103" s="146"/>
      <c r="BL103" s="146"/>
      <c r="BM103" s="146"/>
    </row>
    <row r="104" spans="2:65" s="1" customFormat="1" ht="18" customHeight="1">
      <c r="B104" s="142"/>
      <c r="C104" s="143"/>
      <c r="D104" s="257" t="s">
        <v>172</v>
      </c>
      <c r="E104" s="292"/>
      <c r="F104" s="292"/>
      <c r="G104" s="292"/>
      <c r="H104" s="292"/>
      <c r="I104" s="143"/>
      <c r="J104" s="143"/>
      <c r="K104" s="143"/>
      <c r="L104" s="143"/>
      <c r="M104" s="143"/>
      <c r="N104" s="231">
        <f>ROUND(N88*T104,2)</f>
        <v>0</v>
      </c>
      <c r="O104" s="293"/>
      <c r="P104" s="293"/>
      <c r="Q104" s="293"/>
      <c r="R104" s="145"/>
      <c r="S104" s="146"/>
      <c r="T104" s="147"/>
      <c r="U104" s="148" t="s">
        <v>42</v>
      </c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9" t="s">
        <v>171</v>
      </c>
      <c r="AZ104" s="146"/>
      <c r="BA104" s="146"/>
      <c r="BB104" s="146"/>
      <c r="BC104" s="146"/>
      <c r="BD104" s="146"/>
      <c r="BE104" s="150">
        <f t="shared" si="0"/>
        <v>0</v>
      </c>
      <c r="BF104" s="150">
        <f t="shared" si="1"/>
        <v>0</v>
      </c>
      <c r="BG104" s="150">
        <f t="shared" si="2"/>
        <v>0</v>
      </c>
      <c r="BH104" s="150">
        <f t="shared" si="3"/>
        <v>0</v>
      </c>
      <c r="BI104" s="150">
        <f t="shared" si="4"/>
        <v>0</v>
      </c>
      <c r="BJ104" s="149" t="s">
        <v>87</v>
      </c>
      <c r="BK104" s="146"/>
      <c r="BL104" s="146"/>
      <c r="BM104" s="146"/>
    </row>
    <row r="105" spans="2:65" s="1" customFormat="1" ht="18" customHeight="1">
      <c r="B105" s="142"/>
      <c r="C105" s="143"/>
      <c r="D105" s="257" t="s">
        <v>173</v>
      </c>
      <c r="E105" s="292"/>
      <c r="F105" s="292"/>
      <c r="G105" s="292"/>
      <c r="H105" s="292"/>
      <c r="I105" s="143"/>
      <c r="J105" s="143"/>
      <c r="K105" s="143"/>
      <c r="L105" s="143"/>
      <c r="M105" s="143"/>
      <c r="N105" s="231">
        <f>ROUND(N88*T105,2)</f>
        <v>0</v>
      </c>
      <c r="O105" s="293"/>
      <c r="P105" s="293"/>
      <c r="Q105" s="293"/>
      <c r="R105" s="145"/>
      <c r="S105" s="146"/>
      <c r="T105" s="147"/>
      <c r="U105" s="148" t="s">
        <v>42</v>
      </c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9" t="s">
        <v>171</v>
      </c>
      <c r="AZ105" s="146"/>
      <c r="BA105" s="146"/>
      <c r="BB105" s="146"/>
      <c r="BC105" s="146"/>
      <c r="BD105" s="146"/>
      <c r="BE105" s="150">
        <f t="shared" si="0"/>
        <v>0</v>
      </c>
      <c r="BF105" s="150">
        <f t="shared" si="1"/>
        <v>0</v>
      </c>
      <c r="BG105" s="150">
        <f t="shared" si="2"/>
        <v>0</v>
      </c>
      <c r="BH105" s="150">
        <f t="shared" si="3"/>
        <v>0</v>
      </c>
      <c r="BI105" s="150">
        <f t="shared" si="4"/>
        <v>0</v>
      </c>
      <c r="BJ105" s="149" t="s">
        <v>87</v>
      </c>
      <c r="BK105" s="146"/>
      <c r="BL105" s="146"/>
      <c r="BM105" s="146"/>
    </row>
    <row r="106" spans="2:65" s="1" customFormat="1" ht="18" customHeight="1">
      <c r="B106" s="142"/>
      <c r="C106" s="143"/>
      <c r="D106" s="257" t="s">
        <v>174</v>
      </c>
      <c r="E106" s="292"/>
      <c r="F106" s="292"/>
      <c r="G106" s="292"/>
      <c r="H106" s="292"/>
      <c r="I106" s="143"/>
      <c r="J106" s="143"/>
      <c r="K106" s="143"/>
      <c r="L106" s="143"/>
      <c r="M106" s="143"/>
      <c r="N106" s="231">
        <f>ROUND(N88*T106,2)</f>
        <v>0</v>
      </c>
      <c r="O106" s="293"/>
      <c r="P106" s="293"/>
      <c r="Q106" s="293"/>
      <c r="R106" s="145"/>
      <c r="S106" s="146"/>
      <c r="T106" s="147"/>
      <c r="U106" s="148" t="s">
        <v>42</v>
      </c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9" t="s">
        <v>171</v>
      </c>
      <c r="AZ106" s="146"/>
      <c r="BA106" s="146"/>
      <c r="BB106" s="146"/>
      <c r="BC106" s="146"/>
      <c r="BD106" s="146"/>
      <c r="BE106" s="150">
        <f t="shared" si="0"/>
        <v>0</v>
      </c>
      <c r="BF106" s="150">
        <f t="shared" si="1"/>
        <v>0</v>
      </c>
      <c r="BG106" s="150">
        <f t="shared" si="2"/>
        <v>0</v>
      </c>
      <c r="BH106" s="150">
        <f t="shared" si="3"/>
        <v>0</v>
      </c>
      <c r="BI106" s="150">
        <f t="shared" si="4"/>
        <v>0</v>
      </c>
      <c r="BJ106" s="149" t="s">
        <v>87</v>
      </c>
      <c r="BK106" s="146"/>
      <c r="BL106" s="146"/>
      <c r="BM106" s="146"/>
    </row>
    <row r="107" spans="2:65" s="1" customFormat="1" ht="18" customHeight="1">
      <c r="B107" s="142"/>
      <c r="C107" s="143"/>
      <c r="D107" s="257" t="s">
        <v>175</v>
      </c>
      <c r="E107" s="292"/>
      <c r="F107" s="292"/>
      <c r="G107" s="292"/>
      <c r="H107" s="292"/>
      <c r="I107" s="143"/>
      <c r="J107" s="143"/>
      <c r="K107" s="143"/>
      <c r="L107" s="143"/>
      <c r="M107" s="143"/>
      <c r="N107" s="231">
        <f>ROUND(N88*T107,2)</f>
        <v>0</v>
      </c>
      <c r="O107" s="293"/>
      <c r="P107" s="293"/>
      <c r="Q107" s="293"/>
      <c r="R107" s="145"/>
      <c r="S107" s="146"/>
      <c r="T107" s="147"/>
      <c r="U107" s="148" t="s">
        <v>42</v>
      </c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9" t="s">
        <v>171</v>
      </c>
      <c r="AZ107" s="146"/>
      <c r="BA107" s="146"/>
      <c r="BB107" s="146"/>
      <c r="BC107" s="146"/>
      <c r="BD107" s="146"/>
      <c r="BE107" s="150">
        <f t="shared" si="0"/>
        <v>0</v>
      </c>
      <c r="BF107" s="150">
        <f t="shared" si="1"/>
        <v>0</v>
      </c>
      <c r="BG107" s="150">
        <f t="shared" si="2"/>
        <v>0</v>
      </c>
      <c r="BH107" s="150">
        <f t="shared" si="3"/>
        <v>0</v>
      </c>
      <c r="BI107" s="150">
        <f t="shared" si="4"/>
        <v>0</v>
      </c>
      <c r="BJ107" s="149" t="s">
        <v>87</v>
      </c>
      <c r="BK107" s="146"/>
      <c r="BL107" s="146"/>
      <c r="BM107" s="146"/>
    </row>
    <row r="108" spans="2:65" s="1" customFormat="1" ht="18" customHeight="1">
      <c r="B108" s="142"/>
      <c r="C108" s="143"/>
      <c r="D108" s="144" t="s">
        <v>176</v>
      </c>
      <c r="E108" s="143"/>
      <c r="F108" s="143"/>
      <c r="G108" s="143"/>
      <c r="H108" s="143"/>
      <c r="I108" s="143"/>
      <c r="J108" s="143"/>
      <c r="K108" s="143"/>
      <c r="L108" s="143"/>
      <c r="M108" s="143"/>
      <c r="N108" s="231">
        <f>ROUND(N88*T108,2)</f>
        <v>0</v>
      </c>
      <c r="O108" s="293"/>
      <c r="P108" s="293"/>
      <c r="Q108" s="293"/>
      <c r="R108" s="145"/>
      <c r="S108" s="146"/>
      <c r="T108" s="151"/>
      <c r="U108" s="152" t="s">
        <v>42</v>
      </c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9" t="s">
        <v>177</v>
      </c>
      <c r="AZ108" s="146"/>
      <c r="BA108" s="146"/>
      <c r="BB108" s="146"/>
      <c r="BC108" s="146"/>
      <c r="BD108" s="146"/>
      <c r="BE108" s="150">
        <f t="shared" si="0"/>
        <v>0</v>
      </c>
      <c r="BF108" s="150">
        <f t="shared" si="1"/>
        <v>0</v>
      </c>
      <c r="BG108" s="150">
        <f t="shared" si="2"/>
        <v>0</v>
      </c>
      <c r="BH108" s="150">
        <f t="shared" si="3"/>
        <v>0</v>
      </c>
      <c r="BI108" s="150">
        <f t="shared" si="4"/>
        <v>0</v>
      </c>
      <c r="BJ108" s="149" t="s">
        <v>87</v>
      </c>
      <c r="BK108" s="146"/>
      <c r="BL108" s="146"/>
      <c r="BM108" s="146"/>
    </row>
    <row r="109" spans="2:65" s="1" customFormat="1"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1"/>
    </row>
    <row r="110" spans="2:65" s="1" customFormat="1" ht="29.25" customHeight="1">
      <c r="B110" s="39"/>
      <c r="C110" s="124" t="s">
        <v>136</v>
      </c>
      <c r="D110" s="125"/>
      <c r="E110" s="125"/>
      <c r="F110" s="125"/>
      <c r="G110" s="125"/>
      <c r="H110" s="125"/>
      <c r="I110" s="125"/>
      <c r="J110" s="125"/>
      <c r="K110" s="125"/>
      <c r="L110" s="232">
        <f>ROUND(SUM(N88+N102),2)</f>
        <v>0</v>
      </c>
      <c r="M110" s="232"/>
      <c r="N110" s="232"/>
      <c r="O110" s="232"/>
      <c r="P110" s="232"/>
      <c r="Q110" s="232"/>
      <c r="R110" s="41"/>
    </row>
    <row r="111" spans="2:65" s="1" customFormat="1" ht="6.95" customHeight="1">
      <c r="B111" s="63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5"/>
    </row>
    <row r="115" spans="2:63" s="1" customFormat="1" ht="6.95" customHeight="1">
      <c r="B115" s="66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8"/>
    </row>
    <row r="116" spans="2:63" s="1" customFormat="1" ht="36.950000000000003" customHeight="1">
      <c r="B116" s="39"/>
      <c r="C116" s="242" t="s">
        <v>178</v>
      </c>
      <c r="D116" s="294"/>
      <c r="E116" s="294"/>
      <c r="F116" s="294"/>
      <c r="G116" s="294"/>
      <c r="H116" s="294"/>
      <c r="I116" s="294"/>
      <c r="J116" s="294"/>
      <c r="K116" s="294"/>
      <c r="L116" s="294"/>
      <c r="M116" s="294"/>
      <c r="N116" s="294"/>
      <c r="O116" s="294"/>
      <c r="P116" s="294"/>
      <c r="Q116" s="294"/>
      <c r="R116" s="41"/>
    </row>
    <row r="117" spans="2:63" s="1" customFormat="1" ht="6.95" customHeight="1"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1"/>
    </row>
    <row r="118" spans="2:63" s="1" customFormat="1" ht="30" customHeight="1">
      <c r="B118" s="39"/>
      <c r="C118" s="34" t="s">
        <v>18</v>
      </c>
      <c r="D118" s="40"/>
      <c r="E118" s="40"/>
      <c r="F118" s="295" t="str">
        <f>F6</f>
        <v>Komunitné centrum Vyšný Orlík</v>
      </c>
      <c r="G118" s="296"/>
      <c r="H118" s="296"/>
      <c r="I118" s="296"/>
      <c r="J118" s="296"/>
      <c r="K118" s="296"/>
      <c r="L118" s="296"/>
      <c r="M118" s="296"/>
      <c r="N118" s="296"/>
      <c r="O118" s="296"/>
      <c r="P118" s="296"/>
      <c r="Q118" s="40"/>
      <c r="R118" s="41"/>
    </row>
    <row r="119" spans="2:63" s="1" customFormat="1" ht="36.950000000000003" customHeight="1">
      <c r="B119" s="39"/>
      <c r="C119" s="73" t="s">
        <v>143</v>
      </c>
      <c r="D119" s="40"/>
      <c r="E119" s="40"/>
      <c r="F119" s="244" t="str">
        <f>F7</f>
        <v>02 - Zdravotechnika</v>
      </c>
      <c r="G119" s="294"/>
      <c r="H119" s="294"/>
      <c r="I119" s="294"/>
      <c r="J119" s="294"/>
      <c r="K119" s="294"/>
      <c r="L119" s="294"/>
      <c r="M119" s="294"/>
      <c r="N119" s="294"/>
      <c r="O119" s="294"/>
      <c r="P119" s="294"/>
      <c r="Q119" s="40"/>
      <c r="R119" s="41"/>
    </row>
    <row r="120" spans="2:63" s="1" customFormat="1" ht="6.95" customHeight="1"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1"/>
    </row>
    <row r="121" spans="2:63" s="1" customFormat="1" ht="18" customHeight="1">
      <c r="B121" s="39"/>
      <c r="C121" s="34" t="s">
        <v>22</v>
      </c>
      <c r="D121" s="40"/>
      <c r="E121" s="40"/>
      <c r="F121" s="32" t="str">
        <f>F9</f>
        <v xml:space="preserve"> </v>
      </c>
      <c r="G121" s="40"/>
      <c r="H121" s="40"/>
      <c r="I121" s="40"/>
      <c r="J121" s="40"/>
      <c r="K121" s="34" t="s">
        <v>24</v>
      </c>
      <c r="L121" s="40"/>
      <c r="M121" s="297" t="str">
        <f>IF(O9="","",O9)</f>
        <v/>
      </c>
      <c r="N121" s="297"/>
      <c r="O121" s="297"/>
      <c r="P121" s="297"/>
      <c r="Q121" s="40"/>
      <c r="R121" s="41"/>
    </row>
    <row r="122" spans="2:63" s="1" customFormat="1" ht="6.95" customHeight="1"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1"/>
    </row>
    <row r="123" spans="2:63" s="1" customFormat="1" ht="15">
      <c r="B123" s="39"/>
      <c r="C123" s="34" t="s">
        <v>25</v>
      </c>
      <c r="D123" s="40"/>
      <c r="E123" s="40"/>
      <c r="F123" s="32" t="str">
        <f>E12</f>
        <v>obec Slanec</v>
      </c>
      <c r="G123" s="40"/>
      <c r="H123" s="40"/>
      <c r="I123" s="40"/>
      <c r="J123" s="40"/>
      <c r="K123" s="34" t="s">
        <v>30</v>
      </c>
      <c r="L123" s="40"/>
      <c r="M123" s="250" t="str">
        <f>E18</f>
        <v>AIP projekt s.r.o.</v>
      </c>
      <c r="N123" s="250"/>
      <c r="O123" s="250"/>
      <c r="P123" s="250"/>
      <c r="Q123" s="250"/>
      <c r="R123" s="41"/>
    </row>
    <row r="124" spans="2:63" s="1" customFormat="1" ht="14.45" customHeight="1">
      <c r="B124" s="39"/>
      <c r="C124" s="34" t="s">
        <v>29</v>
      </c>
      <c r="D124" s="40"/>
      <c r="E124" s="40"/>
      <c r="F124" s="32" t="str">
        <f>IF(E15="","",E15)</f>
        <v/>
      </c>
      <c r="G124" s="40"/>
      <c r="H124" s="40"/>
      <c r="I124" s="40"/>
      <c r="J124" s="40"/>
      <c r="K124" s="34" t="s">
        <v>33</v>
      </c>
      <c r="L124" s="40"/>
      <c r="M124" s="250"/>
      <c r="N124" s="250"/>
      <c r="O124" s="250"/>
      <c r="P124" s="250"/>
      <c r="Q124" s="250"/>
      <c r="R124" s="41"/>
    </row>
    <row r="125" spans="2:63" s="1" customFormat="1" ht="10.35" customHeight="1"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1"/>
    </row>
    <row r="126" spans="2:63" s="9" customFormat="1" ht="29.25" customHeight="1">
      <c r="B126" s="153"/>
      <c r="C126" s="154" t="s">
        <v>179</v>
      </c>
      <c r="D126" s="155" t="s">
        <v>180</v>
      </c>
      <c r="E126" s="155" t="s">
        <v>57</v>
      </c>
      <c r="F126" s="286" t="s">
        <v>181</v>
      </c>
      <c r="G126" s="286"/>
      <c r="H126" s="286"/>
      <c r="I126" s="286"/>
      <c r="J126" s="155" t="s">
        <v>182</v>
      </c>
      <c r="K126" s="155" t="s">
        <v>183</v>
      </c>
      <c r="L126" s="286" t="s">
        <v>184</v>
      </c>
      <c r="M126" s="286"/>
      <c r="N126" s="286" t="s">
        <v>150</v>
      </c>
      <c r="O126" s="286"/>
      <c r="P126" s="286"/>
      <c r="Q126" s="287"/>
      <c r="R126" s="156"/>
      <c r="T126" s="80" t="s">
        <v>185</v>
      </c>
      <c r="U126" s="81" t="s">
        <v>39</v>
      </c>
      <c r="V126" s="81" t="s">
        <v>186</v>
      </c>
      <c r="W126" s="81" t="s">
        <v>187</v>
      </c>
      <c r="X126" s="81" t="s">
        <v>188</v>
      </c>
      <c r="Y126" s="81" t="s">
        <v>189</v>
      </c>
      <c r="Z126" s="81" t="s">
        <v>190</v>
      </c>
      <c r="AA126" s="82" t="s">
        <v>191</v>
      </c>
    </row>
    <row r="127" spans="2:63" s="1" customFormat="1" ht="29.25" customHeight="1">
      <c r="B127" s="39"/>
      <c r="C127" s="84" t="s">
        <v>147</v>
      </c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288">
        <f>BK127</f>
        <v>0</v>
      </c>
      <c r="O127" s="289"/>
      <c r="P127" s="289"/>
      <c r="Q127" s="289"/>
      <c r="R127" s="41"/>
      <c r="T127" s="83"/>
      <c r="U127" s="55"/>
      <c r="V127" s="55"/>
      <c r="W127" s="157">
        <f>W128+W132+W262+W264</f>
        <v>0</v>
      </c>
      <c r="X127" s="55"/>
      <c r="Y127" s="157">
        <f>Y128+Y132+Y262+Y264</f>
        <v>0</v>
      </c>
      <c r="Z127" s="55"/>
      <c r="AA127" s="158">
        <f>AA128+AA132+AA262+AA264</f>
        <v>0</v>
      </c>
      <c r="AT127" s="23" t="s">
        <v>74</v>
      </c>
      <c r="AU127" s="23" t="s">
        <v>152</v>
      </c>
      <c r="BK127" s="159">
        <f>BK128+BK132+BK262+BK264</f>
        <v>0</v>
      </c>
    </row>
    <row r="128" spans="2:63" s="10" customFormat="1" ht="37.35" customHeight="1">
      <c r="B128" s="160"/>
      <c r="C128" s="161"/>
      <c r="D128" s="162" t="s">
        <v>153</v>
      </c>
      <c r="E128" s="162"/>
      <c r="F128" s="162"/>
      <c r="G128" s="162"/>
      <c r="H128" s="162"/>
      <c r="I128" s="162"/>
      <c r="J128" s="162"/>
      <c r="K128" s="162"/>
      <c r="L128" s="162"/>
      <c r="M128" s="162"/>
      <c r="N128" s="290">
        <f>BK128</f>
        <v>0</v>
      </c>
      <c r="O128" s="291"/>
      <c r="P128" s="291"/>
      <c r="Q128" s="291"/>
      <c r="R128" s="163"/>
      <c r="T128" s="164"/>
      <c r="U128" s="161"/>
      <c r="V128" s="161"/>
      <c r="W128" s="165">
        <f>W129</f>
        <v>0</v>
      </c>
      <c r="X128" s="161"/>
      <c r="Y128" s="165">
        <f>Y129</f>
        <v>0</v>
      </c>
      <c r="Z128" s="161"/>
      <c r="AA128" s="166">
        <f>AA129</f>
        <v>0</v>
      </c>
      <c r="AR128" s="167" t="s">
        <v>82</v>
      </c>
      <c r="AT128" s="168" t="s">
        <v>74</v>
      </c>
      <c r="AU128" s="168" t="s">
        <v>75</v>
      </c>
      <c r="AY128" s="167" t="s">
        <v>192</v>
      </c>
      <c r="BK128" s="169">
        <f>BK129</f>
        <v>0</v>
      </c>
    </row>
    <row r="129" spans="2:65" s="10" customFormat="1" ht="19.899999999999999" customHeight="1">
      <c r="B129" s="160"/>
      <c r="C129" s="161"/>
      <c r="D129" s="170" t="s">
        <v>156</v>
      </c>
      <c r="E129" s="170"/>
      <c r="F129" s="170"/>
      <c r="G129" s="170"/>
      <c r="H129" s="170"/>
      <c r="I129" s="170"/>
      <c r="J129" s="170"/>
      <c r="K129" s="170"/>
      <c r="L129" s="170"/>
      <c r="M129" s="170"/>
      <c r="N129" s="280">
        <f>BK129</f>
        <v>0</v>
      </c>
      <c r="O129" s="281"/>
      <c r="P129" s="281"/>
      <c r="Q129" s="281"/>
      <c r="R129" s="163"/>
      <c r="T129" s="164"/>
      <c r="U129" s="161"/>
      <c r="V129" s="161"/>
      <c r="W129" s="165">
        <f>SUM(W130:W131)</f>
        <v>0</v>
      </c>
      <c r="X129" s="161"/>
      <c r="Y129" s="165">
        <f>SUM(Y130:Y131)</f>
        <v>0</v>
      </c>
      <c r="Z129" s="161"/>
      <c r="AA129" s="166">
        <f>SUM(AA130:AA131)</f>
        <v>0</v>
      </c>
      <c r="AR129" s="167" t="s">
        <v>82</v>
      </c>
      <c r="AT129" s="168" t="s">
        <v>74</v>
      </c>
      <c r="AU129" s="168" t="s">
        <v>82</v>
      </c>
      <c r="AY129" s="167" t="s">
        <v>192</v>
      </c>
      <c r="BK129" s="169">
        <f>SUM(BK130:BK131)</f>
        <v>0</v>
      </c>
    </row>
    <row r="130" spans="2:65" s="1" customFormat="1" ht="25.5" customHeight="1">
      <c r="B130" s="142"/>
      <c r="C130" s="171" t="s">
        <v>82</v>
      </c>
      <c r="D130" s="171" t="s">
        <v>193</v>
      </c>
      <c r="E130" s="172" t="s">
        <v>1677</v>
      </c>
      <c r="F130" s="268" t="s">
        <v>1678</v>
      </c>
      <c r="G130" s="268"/>
      <c r="H130" s="268"/>
      <c r="I130" s="268"/>
      <c r="J130" s="173" t="s">
        <v>1679</v>
      </c>
      <c r="K130" s="174">
        <v>1</v>
      </c>
      <c r="L130" s="277">
        <v>0</v>
      </c>
      <c r="M130" s="277"/>
      <c r="N130" s="267">
        <f>ROUND(L130*K130,2)</f>
        <v>0</v>
      </c>
      <c r="O130" s="267"/>
      <c r="P130" s="267"/>
      <c r="Q130" s="267"/>
      <c r="R130" s="145"/>
      <c r="T130" s="175" t="s">
        <v>5</v>
      </c>
      <c r="U130" s="48" t="s">
        <v>42</v>
      </c>
      <c r="V130" s="40"/>
      <c r="W130" s="176">
        <f>V130*K130</f>
        <v>0</v>
      </c>
      <c r="X130" s="176">
        <v>0</v>
      </c>
      <c r="Y130" s="176">
        <f>X130*K130</f>
        <v>0</v>
      </c>
      <c r="Z130" s="176">
        <v>0</v>
      </c>
      <c r="AA130" s="177">
        <f>Z130*K130</f>
        <v>0</v>
      </c>
      <c r="AR130" s="23" t="s">
        <v>197</v>
      </c>
      <c r="AT130" s="23" t="s">
        <v>193</v>
      </c>
      <c r="AU130" s="23" t="s">
        <v>87</v>
      </c>
      <c r="AY130" s="23" t="s">
        <v>192</v>
      </c>
      <c r="BE130" s="118">
        <f>IF(U130="základná",N130,0)</f>
        <v>0</v>
      </c>
      <c r="BF130" s="118">
        <f>IF(U130="znížená",N130,0)</f>
        <v>0</v>
      </c>
      <c r="BG130" s="118">
        <f>IF(U130="zákl. prenesená",N130,0)</f>
        <v>0</v>
      </c>
      <c r="BH130" s="118">
        <f>IF(U130="zníž. prenesená",N130,0)</f>
        <v>0</v>
      </c>
      <c r="BI130" s="118">
        <f>IF(U130="nulová",N130,0)</f>
        <v>0</v>
      </c>
      <c r="BJ130" s="23" t="s">
        <v>87</v>
      </c>
      <c r="BK130" s="118">
        <f>ROUND(L130*K130,2)</f>
        <v>0</v>
      </c>
      <c r="BL130" s="23" t="s">
        <v>197</v>
      </c>
      <c r="BM130" s="23" t="s">
        <v>87</v>
      </c>
    </row>
    <row r="131" spans="2:65" s="1" customFormat="1" ht="16.5" customHeight="1">
      <c r="B131" s="142"/>
      <c r="C131" s="171" t="s">
        <v>87</v>
      </c>
      <c r="D131" s="171" t="s">
        <v>193</v>
      </c>
      <c r="E131" s="172" t="s">
        <v>1680</v>
      </c>
      <c r="F131" s="268" t="s">
        <v>1681</v>
      </c>
      <c r="G131" s="268"/>
      <c r="H131" s="268"/>
      <c r="I131" s="268"/>
      <c r="J131" s="173" t="s">
        <v>1679</v>
      </c>
      <c r="K131" s="174">
        <v>1</v>
      </c>
      <c r="L131" s="277">
        <v>0</v>
      </c>
      <c r="M131" s="277"/>
      <c r="N131" s="267">
        <f>ROUND(L131*K131,2)</f>
        <v>0</v>
      </c>
      <c r="O131" s="267"/>
      <c r="P131" s="267"/>
      <c r="Q131" s="267"/>
      <c r="R131" s="145"/>
      <c r="T131" s="175" t="s">
        <v>5</v>
      </c>
      <c r="U131" s="48" t="s">
        <v>42</v>
      </c>
      <c r="V131" s="40"/>
      <c r="W131" s="176">
        <f>V131*K131</f>
        <v>0</v>
      </c>
      <c r="X131" s="176">
        <v>0</v>
      </c>
      <c r="Y131" s="176">
        <f>X131*K131</f>
        <v>0</v>
      </c>
      <c r="Z131" s="176">
        <v>0</v>
      </c>
      <c r="AA131" s="177">
        <f>Z131*K131</f>
        <v>0</v>
      </c>
      <c r="AR131" s="23" t="s">
        <v>197</v>
      </c>
      <c r="AT131" s="23" t="s">
        <v>193</v>
      </c>
      <c r="AU131" s="23" t="s">
        <v>87</v>
      </c>
      <c r="AY131" s="23" t="s">
        <v>192</v>
      </c>
      <c r="BE131" s="118">
        <f>IF(U131="základná",N131,0)</f>
        <v>0</v>
      </c>
      <c r="BF131" s="118">
        <f>IF(U131="znížená",N131,0)</f>
        <v>0</v>
      </c>
      <c r="BG131" s="118">
        <f>IF(U131="zákl. prenesená",N131,0)</f>
        <v>0</v>
      </c>
      <c r="BH131" s="118">
        <f>IF(U131="zníž. prenesená",N131,0)</f>
        <v>0</v>
      </c>
      <c r="BI131" s="118">
        <f>IF(U131="nulová",N131,0)</f>
        <v>0</v>
      </c>
      <c r="BJ131" s="23" t="s">
        <v>87</v>
      </c>
      <c r="BK131" s="118">
        <f>ROUND(L131*K131,2)</f>
        <v>0</v>
      </c>
      <c r="BL131" s="23" t="s">
        <v>197</v>
      </c>
      <c r="BM131" s="23" t="s">
        <v>197</v>
      </c>
    </row>
    <row r="132" spans="2:65" s="10" customFormat="1" ht="37.35" customHeight="1">
      <c r="B132" s="160"/>
      <c r="C132" s="161"/>
      <c r="D132" s="162" t="s">
        <v>158</v>
      </c>
      <c r="E132" s="162"/>
      <c r="F132" s="162"/>
      <c r="G132" s="162"/>
      <c r="H132" s="162"/>
      <c r="I132" s="162"/>
      <c r="J132" s="162"/>
      <c r="K132" s="162"/>
      <c r="L132" s="162"/>
      <c r="M132" s="162"/>
      <c r="N132" s="278">
        <f>BK132</f>
        <v>0</v>
      </c>
      <c r="O132" s="279"/>
      <c r="P132" s="279"/>
      <c r="Q132" s="279"/>
      <c r="R132" s="163"/>
      <c r="T132" s="164"/>
      <c r="U132" s="161"/>
      <c r="V132" s="161"/>
      <c r="W132" s="165">
        <f>W133+W142+W169+W203+W243+W251+W259</f>
        <v>0</v>
      </c>
      <c r="X132" s="161"/>
      <c r="Y132" s="165">
        <f>Y133+Y142+Y169+Y203+Y243+Y251+Y259</f>
        <v>0</v>
      </c>
      <c r="Z132" s="161"/>
      <c r="AA132" s="166">
        <f>AA133+AA142+AA169+AA203+AA243+AA251+AA259</f>
        <v>0</v>
      </c>
      <c r="AR132" s="167" t="s">
        <v>87</v>
      </c>
      <c r="AT132" s="168" t="s">
        <v>74</v>
      </c>
      <c r="AU132" s="168" t="s">
        <v>75</v>
      </c>
      <c r="AY132" s="167" t="s">
        <v>192</v>
      </c>
      <c r="BK132" s="169">
        <f>BK133+BK142+BK169+BK203+BK243+BK251+BK259</f>
        <v>0</v>
      </c>
    </row>
    <row r="133" spans="2:65" s="10" customFormat="1" ht="19.899999999999999" customHeight="1">
      <c r="B133" s="160"/>
      <c r="C133" s="161"/>
      <c r="D133" s="170" t="s">
        <v>780</v>
      </c>
      <c r="E133" s="170"/>
      <c r="F133" s="170"/>
      <c r="G133" s="170"/>
      <c r="H133" s="170"/>
      <c r="I133" s="170"/>
      <c r="J133" s="170"/>
      <c r="K133" s="170"/>
      <c r="L133" s="170"/>
      <c r="M133" s="170"/>
      <c r="N133" s="280">
        <f>BK133</f>
        <v>0</v>
      </c>
      <c r="O133" s="281"/>
      <c r="P133" s="281"/>
      <c r="Q133" s="281"/>
      <c r="R133" s="163"/>
      <c r="T133" s="164"/>
      <c r="U133" s="161"/>
      <c r="V133" s="161"/>
      <c r="W133" s="165">
        <f>SUM(W134:W141)</f>
        <v>0</v>
      </c>
      <c r="X133" s="161"/>
      <c r="Y133" s="165">
        <f>SUM(Y134:Y141)</f>
        <v>0</v>
      </c>
      <c r="Z133" s="161"/>
      <c r="AA133" s="166">
        <f>SUM(AA134:AA141)</f>
        <v>0</v>
      </c>
      <c r="AR133" s="167" t="s">
        <v>87</v>
      </c>
      <c r="AT133" s="168" t="s">
        <v>74</v>
      </c>
      <c r="AU133" s="168" t="s">
        <v>82</v>
      </c>
      <c r="AY133" s="167" t="s">
        <v>192</v>
      </c>
      <c r="BK133" s="169">
        <f>SUM(BK134:BK141)</f>
        <v>0</v>
      </c>
    </row>
    <row r="134" spans="2:65" s="1" customFormat="1" ht="25.5" customHeight="1">
      <c r="B134" s="142"/>
      <c r="C134" s="171" t="s">
        <v>202</v>
      </c>
      <c r="D134" s="171" t="s">
        <v>193</v>
      </c>
      <c r="E134" s="172" t="s">
        <v>1682</v>
      </c>
      <c r="F134" s="268" t="s">
        <v>1683</v>
      </c>
      <c r="G134" s="268"/>
      <c r="H134" s="268"/>
      <c r="I134" s="268"/>
      <c r="J134" s="173" t="s">
        <v>467</v>
      </c>
      <c r="K134" s="174">
        <v>50</v>
      </c>
      <c r="L134" s="277">
        <v>0</v>
      </c>
      <c r="M134" s="277"/>
      <c r="N134" s="267">
        <f t="shared" ref="N134:N141" si="5">ROUND(L134*K134,2)</f>
        <v>0</v>
      </c>
      <c r="O134" s="267"/>
      <c r="P134" s="267"/>
      <c r="Q134" s="267"/>
      <c r="R134" s="145"/>
      <c r="T134" s="175" t="s">
        <v>5</v>
      </c>
      <c r="U134" s="48" t="s">
        <v>42</v>
      </c>
      <c r="V134" s="40"/>
      <c r="W134" s="176">
        <f t="shared" ref="W134:W141" si="6">V134*K134</f>
        <v>0</v>
      </c>
      <c r="X134" s="176">
        <v>0</v>
      </c>
      <c r="Y134" s="176">
        <f t="shared" ref="Y134:Y141" si="7">X134*K134</f>
        <v>0</v>
      </c>
      <c r="Z134" s="176">
        <v>0</v>
      </c>
      <c r="AA134" s="177">
        <f t="shared" ref="AA134:AA141" si="8">Z134*K134</f>
        <v>0</v>
      </c>
      <c r="AR134" s="23" t="s">
        <v>294</v>
      </c>
      <c r="AT134" s="23" t="s">
        <v>193</v>
      </c>
      <c r="AU134" s="23" t="s">
        <v>87</v>
      </c>
      <c r="AY134" s="23" t="s">
        <v>192</v>
      </c>
      <c r="BE134" s="118">
        <f t="shared" ref="BE134:BE141" si="9">IF(U134="základná",N134,0)</f>
        <v>0</v>
      </c>
      <c r="BF134" s="118">
        <f t="shared" ref="BF134:BF141" si="10">IF(U134="znížená",N134,0)</f>
        <v>0</v>
      </c>
      <c r="BG134" s="118">
        <f t="shared" ref="BG134:BG141" si="11">IF(U134="zákl. prenesená",N134,0)</f>
        <v>0</v>
      </c>
      <c r="BH134" s="118">
        <f t="shared" ref="BH134:BH141" si="12">IF(U134="zníž. prenesená",N134,0)</f>
        <v>0</v>
      </c>
      <c r="BI134" s="118">
        <f t="shared" ref="BI134:BI141" si="13">IF(U134="nulová",N134,0)</f>
        <v>0</v>
      </c>
      <c r="BJ134" s="23" t="s">
        <v>87</v>
      </c>
      <c r="BK134" s="118">
        <f t="shared" ref="BK134:BK141" si="14">ROUND(L134*K134,2)</f>
        <v>0</v>
      </c>
      <c r="BL134" s="23" t="s">
        <v>294</v>
      </c>
      <c r="BM134" s="23" t="s">
        <v>218</v>
      </c>
    </row>
    <row r="135" spans="2:65" s="1" customFormat="1" ht="38.25" customHeight="1">
      <c r="B135" s="142"/>
      <c r="C135" s="215" t="s">
        <v>197</v>
      </c>
      <c r="D135" s="215" t="s">
        <v>656</v>
      </c>
      <c r="E135" s="216" t="s">
        <v>1684</v>
      </c>
      <c r="F135" s="321" t="s">
        <v>1685</v>
      </c>
      <c r="G135" s="321"/>
      <c r="H135" s="321"/>
      <c r="I135" s="321"/>
      <c r="J135" s="217" t="s">
        <v>467</v>
      </c>
      <c r="K135" s="218">
        <v>50</v>
      </c>
      <c r="L135" s="319">
        <v>0</v>
      </c>
      <c r="M135" s="319"/>
      <c r="N135" s="320">
        <f t="shared" si="5"/>
        <v>0</v>
      </c>
      <c r="O135" s="267"/>
      <c r="P135" s="267"/>
      <c r="Q135" s="267"/>
      <c r="R135" s="145"/>
      <c r="T135" s="175" t="s">
        <v>5</v>
      </c>
      <c r="U135" s="48" t="s">
        <v>42</v>
      </c>
      <c r="V135" s="40"/>
      <c r="W135" s="176">
        <f t="shared" si="6"/>
        <v>0</v>
      </c>
      <c r="X135" s="176">
        <v>0</v>
      </c>
      <c r="Y135" s="176">
        <f t="shared" si="7"/>
        <v>0</v>
      </c>
      <c r="Z135" s="176">
        <v>0</v>
      </c>
      <c r="AA135" s="177">
        <f t="shared" si="8"/>
        <v>0</v>
      </c>
      <c r="AR135" s="23" t="s">
        <v>436</v>
      </c>
      <c r="AT135" s="23" t="s">
        <v>656</v>
      </c>
      <c r="AU135" s="23" t="s">
        <v>87</v>
      </c>
      <c r="AY135" s="23" t="s">
        <v>192</v>
      </c>
      <c r="BE135" s="118">
        <f t="shared" si="9"/>
        <v>0</v>
      </c>
      <c r="BF135" s="118">
        <f t="shared" si="10"/>
        <v>0</v>
      </c>
      <c r="BG135" s="118">
        <f t="shared" si="11"/>
        <v>0</v>
      </c>
      <c r="BH135" s="118">
        <f t="shared" si="12"/>
        <v>0</v>
      </c>
      <c r="BI135" s="118">
        <f t="shared" si="13"/>
        <v>0</v>
      </c>
      <c r="BJ135" s="23" t="s">
        <v>87</v>
      </c>
      <c r="BK135" s="118">
        <f t="shared" si="14"/>
        <v>0</v>
      </c>
      <c r="BL135" s="23" t="s">
        <v>294</v>
      </c>
      <c r="BM135" s="23" t="s">
        <v>226</v>
      </c>
    </row>
    <row r="136" spans="2:65" s="1" customFormat="1" ht="25.5" customHeight="1">
      <c r="B136" s="142"/>
      <c r="C136" s="171" t="s">
        <v>210</v>
      </c>
      <c r="D136" s="171" t="s">
        <v>193</v>
      </c>
      <c r="E136" s="172" t="s">
        <v>1686</v>
      </c>
      <c r="F136" s="268" t="s">
        <v>1687</v>
      </c>
      <c r="G136" s="268"/>
      <c r="H136" s="268"/>
      <c r="I136" s="268"/>
      <c r="J136" s="173" t="s">
        <v>467</v>
      </c>
      <c r="K136" s="174">
        <v>80</v>
      </c>
      <c r="L136" s="277">
        <v>0</v>
      </c>
      <c r="M136" s="277"/>
      <c r="N136" s="267">
        <f t="shared" si="5"/>
        <v>0</v>
      </c>
      <c r="O136" s="267"/>
      <c r="P136" s="267"/>
      <c r="Q136" s="267"/>
      <c r="R136" s="145"/>
      <c r="T136" s="175" t="s">
        <v>5</v>
      </c>
      <c r="U136" s="48" t="s">
        <v>42</v>
      </c>
      <c r="V136" s="40"/>
      <c r="W136" s="176">
        <f t="shared" si="6"/>
        <v>0</v>
      </c>
      <c r="X136" s="176">
        <v>0</v>
      </c>
      <c r="Y136" s="176">
        <f t="shared" si="7"/>
        <v>0</v>
      </c>
      <c r="Z136" s="176">
        <v>0</v>
      </c>
      <c r="AA136" s="177">
        <f t="shared" si="8"/>
        <v>0</v>
      </c>
      <c r="AR136" s="23" t="s">
        <v>294</v>
      </c>
      <c r="AT136" s="23" t="s">
        <v>193</v>
      </c>
      <c r="AU136" s="23" t="s">
        <v>87</v>
      </c>
      <c r="AY136" s="23" t="s">
        <v>192</v>
      </c>
      <c r="BE136" s="118">
        <f t="shared" si="9"/>
        <v>0</v>
      </c>
      <c r="BF136" s="118">
        <f t="shared" si="10"/>
        <v>0</v>
      </c>
      <c r="BG136" s="118">
        <f t="shared" si="11"/>
        <v>0</v>
      </c>
      <c r="BH136" s="118">
        <f t="shared" si="12"/>
        <v>0</v>
      </c>
      <c r="BI136" s="118">
        <f t="shared" si="13"/>
        <v>0</v>
      </c>
      <c r="BJ136" s="23" t="s">
        <v>87</v>
      </c>
      <c r="BK136" s="118">
        <f t="shared" si="14"/>
        <v>0</v>
      </c>
      <c r="BL136" s="23" t="s">
        <v>294</v>
      </c>
      <c r="BM136" s="23" t="s">
        <v>234</v>
      </c>
    </row>
    <row r="137" spans="2:65" s="1" customFormat="1" ht="16.5" customHeight="1">
      <c r="B137" s="142"/>
      <c r="C137" s="215" t="s">
        <v>218</v>
      </c>
      <c r="D137" s="215" t="s">
        <v>656</v>
      </c>
      <c r="E137" s="216" t="s">
        <v>1688</v>
      </c>
      <c r="F137" s="321" t="s">
        <v>1689</v>
      </c>
      <c r="G137" s="321"/>
      <c r="H137" s="321"/>
      <c r="I137" s="321"/>
      <c r="J137" s="217" t="s">
        <v>467</v>
      </c>
      <c r="K137" s="218">
        <v>38</v>
      </c>
      <c r="L137" s="319">
        <v>0</v>
      </c>
      <c r="M137" s="319"/>
      <c r="N137" s="320">
        <f t="shared" si="5"/>
        <v>0</v>
      </c>
      <c r="O137" s="267"/>
      <c r="P137" s="267"/>
      <c r="Q137" s="267"/>
      <c r="R137" s="145"/>
      <c r="T137" s="175" t="s">
        <v>5</v>
      </c>
      <c r="U137" s="48" t="s">
        <v>42</v>
      </c>
      <c r="V137" s="40"/>
      <c r="W137" s="176">
        <f t="shared" si="6"/>
        <v>0</v>
      </c>
      <c r="X137" s="176">
        <v>0</v>
      </c>
      <c r="Y137" s="176">
        <f t="shared" si="7"/>
        <v>0</v>
      </c>
      <c r="Z137" s="176">
        <v>0</v>
      </c>
      <c r="AA137" s="177">
        <f t="shared" si="8"/>
        <v>0</v>
      </c>
      <c r="AR137" s="23" t="s">
        <v>436</v>
      </c>
      <c r="AT137" s="23" t="s">
        <v>656</v>
      </c>
      <c r="AU137" s="23" t="s">
        <v>87</v>
      </c>
      <c r="AY137" s="23" t="s">
        <v>192</v>
      </c>
      <c r="BE137" s="118">
        <f t="shared" si="9"/>
        <v>0</v>
      </c>
      <c r="BF137" s="118">
        <f t="shared" si="10"/>
        <v>0</v>
      </c>
      <c r="BG137" s="118">
        <f t="shared" si="11"/>
        <v>0</v>
      </c>
      <c r="BH137" s="118">
        <f t="shared" si="12"/>
        <v>0</v>
      </c>
      <c r="BI137" s="118">
        <f t="shared" si="13"/>
        <v>0</v>
      </c>
      <c r="BJ137" s="23" t="s">
        <v>87</v>
      </c>
      <c r="BK137" s="118">
        <f t="shared" si="14"/>
        <v>0</v>
      </c>
      <c r="BL137" s="23" t="s">
        <v>294</v>
      </c>
      <c r="BM137" s="23" t="s">
        <v>250</v>
      </c>
    </row>
    <row r="138" spans="2:65" s="1" customFormat="1" ht="16.5" customHeight="1">
      <c r="B138" s="142"/>
      <c r="C138" s="215" t="s">
        <v>222</v>
      </c>
      <c r="D138" s="215" t="s">
        <v>656</v>
      </c>
      <c r="E138" s="216" t="s">
        <v>1690</v>
      </c>
      <c r="F138" s="321" t="s">
        <v>1691</v>
      </c>
      <c r="G138" s="321"/>
      <c r="H138" s="321"/>
      <c r="I138" s="321"/>
      <c r="J138" s="217" t="s">
        <v>467</v>
      </c>
      <c r="K138" s="218">
        <v>42</v>
      </c>
      <c r="L138" s="319">
        <v>0</v>
      </c>
      <c r="M138" s="319"/>
      <c r="N138" s="320">
        <f t="shared" si="5"/>
        <v>0</v>
      </c>
      <c r="O138" s="267"/>
      <c r="P138" s="267"/>
      <c r="Q138" s="267"/>
      <c r="R138" s="145"/>
      <c r="T138" s="175" t="s">
        <v>5</v>
      </c>
      <c r="U138" s="48" t="s">
        <v>42</v>
      </c>
      <c r="V138" s="40"/>
      <c r="W138" s="176">
        <f t="shared" si="6"/>
        <v>0</v>
      </c>
      <c r="X138" s="176">
        <v>0</v>
      </c>
      <c r="Y138" s="176">
        <f t="shared" si="7"/>
        <v>0</v>
      </c>
      <c r="Z138" s="176">
        <v>0</v>
      </c>
      <c r="AA138" s="177">
        <f t="shared" si="8"/>
        <v>0</v>
      </c>
      <c r="AR138" s="23" t="s">
        <v>436</v>
      </c>
      <c r="AT138" s="23" t="s">
        <v>656</v>
      </c>
      <c r="AU138" s="23" t="s">
        <v>87</v>
      </c>
      <c r="AY138" s="23" t="s">
        <v>192</v>
      </c>
      <c r="BE138" s="118">
        <f t="shared" si="9"/>
        <v>0</v>
      </c>
      <c r="BF138" s="118">
        <f t="shared" si="10"/>
        <v>0</v>
      </c>
      <c r="BG138" s="118">
        <f t="shared" si="11"/>
        <v>0</v>
      </c>
      <c r="BH138" s="118">
        <f t="shared" si="12"/>
        <v>0</v>
      </c>
      <c r="BI138" s="118">
        <f t="shared" si="13"/>
        <v>0</v>
      </c>
      <c r="BJ138" s="23" t="s">
        <v>87</v>
      </c>
      <c r="BK138" s="118">
        <f t="shared" si="14"/>
        <v>0</v>
      </c>
      <c r="BL138" s="23" t="s">
        <v>294</v>
      </c>
      <c r="BM138" s="23" t="s">
        <v>275</v>
      </c>
    </row>
    <row r="139" spans="2:65" s="1" customFormat="1" ht="51" customHeight="1">
      <c r="B139" s="142"/>
      <c r="C139" s="171" t="s">
        <v>226</v>
      </c>
      <c r="D139" s="171" t="s">
        <v>193</v>
      </c>
      <c r="E139" s="172" t="s">
        <v>1692</v>
      </c>
      <c r="F139" s="268" t="s">
        <v>1693</v>
      </c>
      <c r="G139" s="268"/>
      <c r="H139" s="268"/>
      <c r="I139" s="268"/>
      <c r="J139" s="173" t="s">
        <v>288</v>
      </c>
      <c r="K139" s="174">
        <v>2</v>
      </c>
      <c r="L139" s="277">
        <v>0</v>
      </c>
      <c r="M139" s="277"/>
      <c r="N139" s="267">
        <f t="shared" si="5"/>
        <v>0</v>
      </c>
      <c r="O139" s="267"/>
      <c r="P139" s="267"/>
      <c r="Q139" s="267"/>
      <c r="R139" s="145"/>
      <c r="T139" s="175" t="s">
        <v>5</v>
      </c>
      <c r="U139" s="48" t="s">
        <v>42</v>
      </c>
      <c r="V139" s="40"/>
      <c r="W139" s="176">
        <f t="shared" si="6"/>
        <v>0</v>
      </c>
      <c r="X139" s="176">
        <v>0</v>
      </c>
      <c r="Y139" s="176">
        <f t="shared" si="7"/>
        <v>0</v>
      </c>
      <c r="Z139" s="176">
        <v>0</v>
      </c>
      <c r="AA139" s="177">
        <f t="shared" si="8"/>
        <v>0</v>
      </c>
      <c r="AR139" s="23" t="s">
        <v>294</v>
      </c>
      <c r="AT139" s="23" t="s">
        <v>193</v>
      </c>
      <c r="AU139" s="23" t="s">
        <v>87</v>
      </c>
      <c r="AY139" s="23" t="s">
        <v>192</v>
      </c>
      <c r="BE139" s="118">
        <f t="shared" si="9"/>
        <v>0</v>
      </c>
      <c r="BF139" s="118">
        <f t="shared" si="10"/>
        <v>0</v>
      </c>
      <c r="BG139" s="118">
        <f t="shared" si="11"/>
        <v>0</v>
      </c>
      <c r="BH139" s="118">
        <f t="shared" si="12"/>
        <v>0</v>
      </c>
      <c r="BI139" s="118">
        <f t="shared" si="13"/>
        <v>0</v>
      </c>
      <c r="BJ139" s="23" t="s">
        <v>87</v>
      </c>
      <c r="BK139" s="118">
        <f t="shared" si="14"/>
        <v>0</v>
      </c>
      <c r="BL139" s="23" t="s">
        <v>294</v>
      </c>
      <c r="BM139" s="23" t="s">
        <v>294</v>
      </c>
    </row>
    <row r="140" spans="2:65" s="1" customFormat="1" ht="25.5" customHeight="1">
      <c r="B140" s="142"/>
      <c r="C140" s="171" t="s">
        <v>230</v>
      </c>
      <c r="D140" s="171" t="s">
        <v>193</v>
      </c>
      <c r="E140" s="172" t="s">
        <v>1694</v>
      </c>
      <c r="F140" s="268" t="s">
        <v>1695</v>
      </c>
      <c r="G140" s="268"/>
      <c r="H140" s="268"/>
      <c r="I140" s="268"/>
      <c r="J140" s="173" t="s">
        <v>1696</v>
      </c>
      <c r="K140" s="213">
        <v>0</v>
      </c>
      <c r="L140" s="277">
        <v>0</v>
      </c>
      <c r="M140" s="277"/>
      <c r="N140" s="267">
        <f t="shared" si="5"/>
        <v>0</v>
      </c>
      <c r="O140" s="267"/>
      <c r="P140" s="267"/>
      <c r="Q140" s="267"/>
      <c r="R140" s="145"/>
      <c r="T140" s="175" t="s">
        <v>5</v>
      </c>
      <c r="U140" s="48" t="s">
        <v>42</v>
      </c>
      <c r="V140" s="40"/>
      <c r="W140" s="176">
        <f t="shared" si="6"/>
        <v>0</v>
      </c>
      <c r="X140" s="176">
        <v>0</v>
      </c>
      <c r="Y140" s="176">
        <f t="shared" si="7"/>
        <v>0</v>
      </c>
      <c r="Z140" s="176">
        <v>0</v>
      </c>
      <c r="AA140" s="177">
        <f t="shared" si="8"/>
        <v>0</v>
      </c>
      <c r="AR140" s="23" t="s">
        <v>294</v>
      </c>
      <c r="AT140" s="23" t="s">
        <v>193</v>
      </c>
      <c r="AU140" s="23" t="s">
        <v>87</v>
      </c>
      <c r="AY140" s="23" t="s">
        <v>192</v>
      </c>
      <c r="BE140" s="118">
        <f t="shared" si="9"/>
        <v>0</v>
      </c>
      <c r="BF140" s="118">
        <f t="shared" si="10"/>
        <v>0</v>
      </c>
      <c r="BG140" s="118">
        <f t="shared" si="11"/>
        <v>0</v>
      </c>
      <c r="BH140" s="118">
        <f t="shared" si="12"/>
        <v>0</v>
      </c>
      <c r="BI140" s="118">
        <f t="shared" si="13"/>
        <v>0</v>
      </c>
      <c r="BJ140" s="23" t="s">
        <v>87</v>
      </c>
      <c r="BK140" s="118">
        <f t="shared" si="14"/>
        <v>0</v>
      </c>
      <c r="BL140" s="23" t="s">
        <v>294</v>
      </c>
      <c r="BM140" s="23" t="s">
        <v>308</v>
      </c>
    </row>
    <row r="141" spans="2:65" s="1" customFormat="1" ht="38.25" customHeight="1">
      <c r="B141" s="142"/>
      <c r="C141" s="171" t="s">
        <v>234</v>
      </c>
      <c r="D141" s="171" t="s">
        <v>193</v>
      </c>
      <c r="E141" s="172" t="s">
        <v>1697</v>
      </c>
      <c r="F141" s="268" t="s">
        <v>1698</v>
      </c>
      <c r="G141" s="268"/>
      <c r="H141" s="268"/>
      <c r="I141" s="268"/>
      <c r="J141" s="173" t="s">
        <v>1696</v>
      </c>
      <c r="K141" s="213">
        <v>0</v>
      </c>
      <c r="L141" s="277">
        <v>0</v>
      </c>
      <c r="M141" s="277"/>
      <c r="N141" s="267">
        <f t="shared" si="5"/>
        <v>0</v>
      </c>
      <c r="O141" s="267"/>
      <c r="P141" s="267"/>
      <c r="Q141" s="267"/>
      <c r="R141" s="145"/>
      <c r="T141" s="175" t="s">
        <v>5</v>
      </c>
      <c r="U141" s="48" t="s">
        <v>42</v>
      </c>
      <c r="V141" s="40"/>
      <c r="W141" s="176">
        <f t="shared" si="6"/>
        <v>0</v>
      </c>
      <c r="X141" s="176">
        <v>0</v>
      </c>
      <c r="Y141" s="176">
        <f t="shared" si="7"/>
        <v>0</v>
      </c>
      <c r="Z141" s="176">
        <v>0</v>
      </c>
      <c r="AA141" s="177">
        <f t="shared" si="8"/>
        <v>0</v>
      </c>
      <c r="AR141" s="23" t="s">
        <v>294</v>
      </c>
      <c r="AT141" s="23" t="s">
        <v>193</v>
      </c>
      <c r="AU141" s="23" t="s">
        <v>87</v>
      </c>
      <c r="AY141" s="23" t="s">
        <v>192</v>
      </c>
      <c r="BE141" s="118">
        <f t="shared" si="9"/>
        <v>0</v>
      </c>
      <c r="BF141" s="118">
        <f t="shared" si="10"/>
        <v>0</v>
      </c>
      <c r="BG141" s="118">
        <f t="shared" si="11"/>
        <v>0</v>
      </c>
      <c r="BH141" s="118">
        <f t="shared" si="12"/>
        <v>0</v>
      </c>
      <c r="BI141" s="118">
        <f t="shared" si="13"/>
        <v>0</v>
      </c>
      <c r="BJ141" s="23" t="s">
        <v>87</v>
      </c>
      <c r="BK141" s="118">
        <f t="shared" si="14"/>
        <v>0</v>
      </c>
      <c r="BL141" s="23" t="s">
        <v>294</v>
      </c>
      <c r="BM141" s="23" t="s">
        <v>10</v>
      </c>
    </row>
    <row r="142" spans="2:65" s="10" customFormat="1" ht="29.85" customHeight="1">
      <c r="B142" s="160"/>
      <c r="C142" s="161"/>
      <c r="D142" s="170" t="s">
        <v>1671</v>
      </c>
      <c r="E142" s="170"/>
      <c r="F142" s="170"/>
      <c r="G142" s="170"/>
      <c r="H142" s="170"/>
      <c r="I142" s="170"/>
      <c r="J142" s="170"/>
      <c r="K142" s="170"/>
      <c r="L142" s="170"/>
      <c r="M142" s="170"/>
      <c r="N142" s="315">
        <f>BK142</f>
        <v>0</v>
      </c>
      <c r="O142" s="316"/>
      <c r="P142" s="316"/>
      <c r="Q142" s="316"/>
      <c r="R142" s="163"/>
      <c r="T142" s="164"/>
      <c r="U142" s="161"/>
      <c r="V142" s="161"/>
      <c r="W142" s="165">
        <f>SUM(W143:W168)</f>
        <v>0</v>
      </c>
      <c r="X142" s="161"/>
      <c r="Y142" s="165">
        <f>SUM(Y143:Y168)</f>
        <v>0</v>
      </c>
      <c r="Z142" s="161"/>
      <c r="AA142" s="166">
        <f>SUM(AA143:AA168)</f>
        <v>0</v>
      </c>
      <c r="AR142" s="167" t="s">
        <v>87</v>
      </c>
      <c r="AT142" s="168" t="s">
        <v>74</v>
      </c>
      <c r="AU142" s="168" t="s">
        <v>82</v>
      </c>
      <c r="AY142" s="167" t="s">
        <v>192</v>
      </c>
      <c r="BK142" s="169">
        <f>SUM(BK143:BK168)</f>
        <v>0</v>
      </c>
    </row>
    <row r="143" spans="2:65" s="1" customFormat="1" ht="25.5" customHeight="1">
      <c r="B143" s="142"/>
      <c r="C143" s="171" t="s">
        <v>238</v>
      </c>
      <c r="D143" s="171" t="s">
        <v>193</v>
      </c>
      <c r="E143" s="172" t="s">
        <v>1699</v>
      </c>
      <c r="F143" s="268" t="s">
        <v>1700</v>
      </c>
      <c r="G143" s="268"/>
      <c r="H143" s="268"/>
      <c r="I143" s="268"/>
      <c r="J143" s="173" t="s">
        <v>467</v>
      </c>
      <c r="K143" s="174">
        <v>8</v>
      </c>
      <c r="L143" s="277">
        <v>0</v>
      </c>
      <c r="M143" s="277"/>
      <c r="N143" s="267">
        <f t="shared" ref="N143:N168" si="15">ROUND(L143*K143,2)</f>
        <v>0</v>
      </c>
      <c r="O143" s="267"/>
      <c r="P143" s="267"/>
      <c r="Q143" s="267"/>
      <c r="R143" s="145"/>
      <c r="T143" s="175" t="s">
        <v>5</v>
      </c>
      <c r="U143" s="48" t="s">
        <v>42</v>
      </c>
      <c r="V143" s="40"/>
      <c r="W143" s="176">
        <f t="shared" ref="W143:W168" si="16">V143*K143</f>
        <v>0</v>
      </c>
      <c r="X143" s="176">
        <v>0</v>
      </c>
      <c r="Y143" s="176">
        <f t="shared" ref="Y143:Y168" si="17">X143*K143</f>
        <v>0</v>
      </c>
      <c r="Z143" s="176">
        <v>0</v>
      </c>
      <c r="AA143" s="177">
        <f t="shared" ref="AA143:AA168" si="18">Z143*K143</f>
        <v>0</v>
      </c>
      <c r="AR143" s="23" t="s">
        <v>294</v>
      </c>
      <c r="AT143" s="23" t="s">
        <v>193</v>
      </c>
      <c r="AU143" s="23" t="s">
        <v>87</v>
      </c>
      <c r="AY143" s="23" t="s">
        <v>192</v>
      </c>
      <c r="BE143" s="118">
        <f t="shared" ref="BE143:BE168" si="19">IF(U143="základná",N143,0)</f>
        <v>0</v>
      </c>
      <c r="BF143" s="118">
        <f t="shared" ref="BF143:BF168" si="20">IF(U143="znížená",N143,0)</f>
        <v>0</v>
      </c>
      <c r="BG143" s="118">
        <f t="shared" ref="BG143:BG168" si="21">IF(U143="zákl. prenesená",N143,0)</f>
        <v>0</v>
      </c>
      <c r="BH143" s="118">
        <f t="shared" ref="BH143:BH168" si="22">IF(U143="zníž. prenesená",N143,0)</f>
        <v>0</v>
      </c>
      <c r="BI143" s="118">
        <f t="shared" ref="BI143:BI168" si="23">IF(U143="nulová",N143,0)</f>
        <v>0</v>
      </c>
      <c r="BJ143" s="23" t="s">
        <v>87</v>
      </c>
      <c r="BK143" s="118">
        <f t="shared" ref="BK143:BK168" si="24">ROUND(L143*K143,2)</f>
        <v>0</v>
      </c>
      <c r="BL143" s="23" t="s">
        <v>294</v>
      </c>
      <c r="BM143" s="23" t="s">
        <v>330</v>
      </c>
    </row>
    <row r="144" spans="2:65" s="1" customFormat="1" ht="25.5" customHeight="1">
      <c r="B144" s="142"/>
      <c r="C144" s="171" t="s">
        <v>250</v>
      </c>
      <c r="D144" s="171" t="s">
        <v>193</v>
      </c>
      <c r="E144" s="172" t="s">
        <v>1701</v>
      </c>
      <c r="F144" s="268" t="s">
        <v>1702</v>
      </c>
      <c r="G144" s="268"/>
      <c r="H144" s="268"/>
      <c r="I144" s="268"/>
      <c r="J144" s="173" t="s">
        <v>467</v>
      </c>
      <c r="K144" s="174">
        <v>12</v>
      </c>
      <c r="L144" s="277">
        <v>0</v>
      </c>
      <c r="M144" s="277"/>
      <c r="N144" s="267">
        <f t="shared" si="15"/>
        <v>0</v>
      </c>
      <c r="O144" s="267"/>
      <c r="P144" s="267"/>
      <c r="Q144" s="267"/>
      <c r="R144" s="145"/>
      <c r="T144" s="175" t="s">
        <v>5</v>
      </c>
      <c r="U144" s="48" t="s">
        <v>42</v>
      </c>
      <c r="V144" s="40"/>
      <c r="W144" s="176">
        <f t="shared" si="16"/>
        <v>0</v>
      </c>
      <c r="X144" s="176">
        <v>0</v>
      </c>
      <c r="Y144" s="176">
        <f t="shared" si="17"/>
        <v>0</v>
      </c>
      <c r="Z144" s="176">
        <v>0</v>
      </c>
      <c r="AA144" s="177">
        <f t="shared" si="18"/>
        <v>0</v>
      </c>
      <c r="AR144" s="23" t="s">
        <v>294</v>
      </c>
      <c r="AT144" s="23" t="s">
        <v>193</v>
      </c>
      <c r="AU144" s="23" t="s">
        <v>87</v>
      </c>
      <c r="AY144" s="23" t="s">
        <v>192</v>
      </c>
      <c r="BE144" s="118">
        <f t="shared" si="19"/>
        <v>0</v>
      </c>
      <c r="BF144" s="118">
        <f t="shared" si="20"/>
        <v>0</v>
      </c>
      <c r="BG144" s="118">
        <f t="shared" si="21"/>
        <v>0</v>
      </c>
      <c r="BH144" s="118">
        <f t="shared" si="22"/>
        <v>0</v>
      </c>
      <c r="BI144" s="118">
        <f t="shared" si="23"/>
        <v>0</v>
      </c>
      <c r="BJ144" s="23" t="s">
        <v>87</v>
      </c>
      <c r="BK144" s="118">
        <f t="shared" si="24"/>
        <v>0</v>
      </c>
      <c r="BL144" s="23" t="s">
        <v>294</v>
      </c>
      <c r="BM144" s="23" t="s">
        <v>339</v>
      </c>
    </row>
    <row r="145" spans="2:65" s="1" customFormat="1" ht="16.5" customHeight="1">
      <c r="B145" s="142"/>
      <c r="C145" s="171" t="s">
        <v>267</v>
      </c>
      <c r="D145" s="171" t="s">
        <v>193</v>
      </c>
      <c r="E145" s="172" t="s">
        <v>1703</v>
      </c>
      <c r="F145" s="268" t="s">
        <v>1704</v>
      </c>
      <c r="G145" s="268"/>
      <c r="H145" s="268"/>
      <c r="I145" s="268"/>
      <c r="J145" s="173" t="s">
        <v>467</v>
      </c>
      <c r="K145" s="174">
        <v>6</v>
      </c>
      <c r="L145" s="277">
        <v>0</v>
      </c>
      <c r="M145" s="277"/>
      <c r="N145" s="267">
        <f t="shared" si="15"/>
        <v>0</v>
      </c>
      <c r="O145" s="267"/>
      <c r="P145" s="267"/>
      <c r="Q145" s="267"/>
      <c r="R145" s="145"/>
      <c r="T145" s="175" t="s">
        <v>5</v>
      </c>
      <c r="U145" s="48" t="s">
        <v>42</v>
      </c>
      <c r="V145" s="40"/>
      <c r="W145" s="176">
        <f t="shared" si="16"/>
        <v>0</v>
      </c>
      <c r="X145" s="176">
        <v>0</v>
      </c>
      <c r="Y145" s="176">
        <f t="shared" si="17"/>
        <v>0</v>
      </c>
      <c r="Z145" s="176">
        <v>0</v>
      </c>
      <c r="AA145" s="177">
        <f t="shared" si="18"/>
        <v>0</v>
      </c>
      <c r="AR145" s="23" t="s">
        <v>294</v>
      </c>
      <c r="AT145" s="23" t="s">
        <v>193</v>
      </c>
      <c r="AU145" s="23" t="s">
        <v>87</v>
      </c>
      <c r="AY145" s="23" t="s">
        <v>192</v>
      </c>
      <c r="BE145" s="118">
        <f t="shared" si="19"/>
        <v>0</v>
      </c>
      <c r="BF145" s="118">
        <f t="shared" si="20"/>
        <v>0</v>
      </c>
      <c r="BG145" s="118">
        <f t="shared" si="21"/>
        <v>0</v>
      </c>
      <c r="BH145" s="118">
        <f t="shared" si="22"/>
        <v>0</v>
      </c>
      <c r="BI145" s="118">
        <f t="shared" si="23"/>
        <v>0</v>
      </c>
      <c r="BJ145" s="23" t="s">
        <v>87</v>
      </c>
      <c r="BK145" s="118">
        <f t="shared" si="24"/>
        <v>0</v>
      </c>
      <c r="BL145" s="23" t="s">
        <v>294</v>
      </c>
      <c r="BM145" s="23" t="s">
        <v>349</v>
      </c>
    </row>
    <row r="146" spans="2:65" s="1" customFormat="1" ht="16.5" customHeight="1">
      <c r="B146" s="142"/>
      <c r="C146" s="171" t="s">
        <v>275</v>
      </c>
      <c r="D146" s="171" t="s">
        <v>193</v>
      </c>
      <c r="E146" s="172" t="s">
        <v>1705</v>
      </c>
      <c r="F146" s="268" t="s">
        <v>1706</v>
      </c>
      <c r="G146" s="268"/>
      <c r="H146" s="268"/>
      <c r="I146" s="268"/>
      <c r="J146" s="173" t="s">
        <v>467</v>
      </c>
      <c r="K146" s="174">
        <v>10</v>
      </c>
      <c r="L146" s="277">
        <v>0</v>
      </c>
      <c r="M146" s="277"/>
      <c r="N146" s="267">
        <f t="shared" si="15"/>
        <v>0</v>
      </c>
      <c r="O146" s="267"/>
      <c r="P146" s="267"/>
      <c r="Q146" s="267"/>
      <c r="R146" s="145"/>
      <c r="T146" s="175" t="s">
        <v>5</v>
      </c>
      <c r="U146" s="48" t="s">
        <v>42</v>
      </c>
      <c r="V146" s="40"/>
      <c r="W146" s="176">
        <f t="shared" si="16"/>
        <v>0</v>
      </c>
      <c r="X146" s="176">
        <v>0</v>
      </c>
      <c r="Y146" s="176">
        <f t="shared" si="17"/>
        <v>0</v>
      </c>
      <c r="Z146" s="176">
        <v>0</v>
      </c>
      <c r="AA146" s="177">
        <f t="shared" si="18"/>
        <v>0</v>
      </c>
      <c r="AR146" s="23" t="s">
        <v>294</v>
      </c>
      <c r="AT146" s="23" t="s">
        <v>193</v>
      </c>
      <c r="AU146" s="23" t="s">
        <v>87</v>
      </c>
      <c r="AY146" s="23" t="s">
        <v>192</v>
      </c>
      <c r="BE146" s="118">
        <f t="shared" si="19"/>
        <v>0</v>
      </c>
      <c r="BF146" s="118">
        <f t="shared" si="20"/>
        <v>0</v>
      </c>
      <c r="BG146" s="118">
        <f t="shared" si="21"/>
        <v>0</v>
      </c>
      <c r="BH146" s="118">
        <f t="shared" si="22"/>
        <v>0</v>
      </c>
      <c r="BI146" s="118">
        <f t="shared" si="23"/>
        <v>0</v>
      </c>
      <c r="BJ146" s="23" t="s">
        <v>87</v>
      </c>
      <c r="BK146" s="118">
        <f t="shared" si="24"/>
        <v>0</v>
      </c>
      <c r="BL146" s="23" t="s">
        <v>294</v>
      </c>
      <c r="BM146" s="23" t="s">
        <v>365</v>
      </c>
    </row>
    <row r="147" spans="2:65" s="1" customFormat="1" ht="25.5" customHeight="1">
      <c r="B147" s="142"/>
      <c r="C147" s="171" t="s">
        <v>285</v>
      </c>
      <c r="D147" s="171" t="s">
        <v>193</v>
      </c>
      <c r="E147" s="172" t="s">
        <v>1707</v>
      </c>
      <c r="F147" s="268" t="s">
        <v>1708</v>
      </c>
      <c r="G147" s="268"/>
      <c r="H147" s="268"/>
      <c r="I147" s="268"/>
      <c r="J147" s="173" t="s">
        <v>467</v>
      </c>
      <c r="K147" s="174">
        <v>5</v>
      </c>
      <c r="L147" s="277">
        <v>0</v>
      </c>
      <c r="M147" s="277"/>
      <c r="N147" s="267">
        <f t="shared" si="15"/>
        <v>0</v>
      </c>
      <c r="O147" s="267"/>
      <c r="P147" s="267"/>
      <c r="Q147" s="267"/>
      <c r="R147" s="145"/>
      <c r="T147" s="175" t="s">
        <v>5</v>
      </c>
      <c r="U147" s="48" t="s">
        <v>42</v>
      </c>
      <c r="V147" s="40"/>
      <c r="W147" s="176">
        <f t="shared" si="16"/>
        <v>0</v>
      </c>
      <c r="X147" s="176">
        <v>0</v>
      </c>
      <c r="Y147" s="176">
        <f t="shared" si="17"/>
        <v>0</v>
      </c>
      <c r="Z147" s="176">
        <v>0</v>
      </c>
      <c r="AA147" s="177">
        <f t="shared" si="18"/>
        <v>0</v>
      </c>
      <c r="AR147" s="23" t="s">
        <v>294</v>
      </c>
      <c r="AT147" s="23" t="s">
        <v>193</v>
      </c>
      <c r="AU147" s="23" t="s">
        <v>87</v>
      </c>
      <c r="AY147" s="23" t="s">
        <v>192</v>
      </c>
      <c r="BE147" s="118">
        <f t="shared" si="19"/>
        <v>0</v>
      </c>
      <c r="BF147" s="118">
        <f t="shared" si="20"/>
        <v>0</v>
      </c>
      <c r="BG147" s="118">
        <f t="shared" si="21"/>
        <v>0</v>
      </c>
      <c r="BH147" s="118">
        <f t="shared" si="22"/>
        <v>0</v>
      </c>
      <c r="BI147" s="118">
        <f t="shared" si="23"/>
        <v>0</v>
      </c>
      <c r="BJ147" s="23" t="s">
        <v>87</v>
      </c>
      <c r="BK147" s="118">
        <f t="shared" si="24"/>
        <v>0</v>
      </c>
      <c r="BL147" s="23" t="s">
        <v>294</v>
      </c>
      <c r="BM147" s="23" t="s">
        <v>425</v>
      </c>
    </row>
    <row r="148" spans="2:65" s="1" customFormat="1" ht="38.25" customHeight="1">
      <c r="B148" s="142"/>
      <c r="C148" s="171" t="s">
        <v>294</v>
      </c>
      <c r="D148" s="171" t="s">
        <v>193</v>
      </c>
      <c r="E148" s="172" t="s">
        <v>1709</v>
      </c>
      <c r="F148" s="268" t="s">
        <v>1710</v>
      </c>
      <c r="G148" s="268"/>
      <c r="H148" s="268"/>
      <c r="I148" s="268"/>
      <c r="J148" s="173" t="s">
        <v>467</v>
      </c>
      <c r="K148" s="174">
        <v>30</v>
      </c>
      <c r="L148" s="277">
        <v>0</v>
      </c>
      <c r="M148" s="277"/>
      <c r="N148" s="267">
        <f t="shared" si="15"/>
        <v>0</v>
      </c>
      <c r="O148" s="267"/>
      <c r="P148" s="267"/>
      <c r="Q148" s="267"/>
      <c r="R148" s="145"/>
      <c r="T148" s="175" t="s">
        <v>5</v>
      </c>
      <c r="U148" s="48" t="s">
        <v>42</v>
      </c>
      <c r="V148" s="40"/>
      <c r="W148" s="176">
        <f t="shared" si="16"/>
        <v>0</v>
      </c>
      <c r="X148" s="176">
        <v>0</v>
      </c>
      <c r="Y148" s="176">
        <f t="shared" si="17"/>
        <v>0</v>
      </c>
      <c r="Z148" s="176">
        <v>0</v>
      </c>
      <c r="AA148" s="177">
        <f t="shared" si="18"/>
        <v>0</v>
      </c>
      <c r="AR148" s="23" t="s">
        <v>294</v>
      </c>
      <c r="AT148" s="23" t="s">
        <v>193</v>
      </c>
      <c r="AU148" s="23" t="s">
        <v>87</v>
      </c>
      <c r="AY148" s="23" t="s">
        <v>192</v>
      </c>
      <c r="BE148" s="118">
        <f t="shared" si="19"/>
        <v>0</v>
      </c>
      <c r="BF148" s="118">
        <f t="shared" si="20"/>
        <v>0</v>
      </c>
      <c r="BG148" s="118">
        <f t="shared" si="21"/>
        <v>0</v>
      </c>
      <c r="BH148" s="118">
        <f t="shared" si="22"/>
        <v>0</v>
      </c>
      <c r="BI148" s="118">
        <f t="shared" si="23"/>
        <v>0</v>
      </c>
      <c r="BJ148" s="23" t="s">
        <v>87</v>
      </c>
      <c r="BK148" s="118">
        <f t="shared" si="24"/>
        <v>0</v>
      </c>
      <c r="BL148" s="23" t="s">
        <v>294</v>
      </c>
      <c r="BM148" s="23" t="s">
        <v>436</v>
      </c>
    </row>
    <row r="149" spans="2:65" s="1" customFormat="1" ht="16.5" customHeight="1">
      <c r="B149" s="142"/>
      <c r="C149" s="171" t="s">
        <v>300</v>
      </c>
      <c r="D149" s="171" t="s">
        <v>193</v>
      </c>
      <c r="E149" s="172" t="s">
        <v>1711</v>
      </c>
      <c r="F149" s="268" t="s">
        <v>1712</v>
      </c>
      <c r="G149" s="268"/>
      <c r="H149" s="268"/>
      <c r="I149" s="268"/>
      <c r="J149" s="173" t="s">
        <v>288</v>
      </c>
      <c r="K149" s="174">
        <v>11</v>
      </c>
      <c r="L149" s="277">
        <v>0</v>
      </c>
      <c r="M149" s="277"/>
      <c r="N149" s="267">
        <f t="shared" si="15"/>
        <v>0</v>
      </c>
      <c r="O149" s="267"/>
      <c r="P149" s="267"/>
      <c r="Q149" s="267"/>
      <c r="R149" s="145"/>
      <c r="T149" s="175" t="s">
        <v>5</v>
      </c>
      <c r="U149" s="48" t="s">
        <v>42</v>
      </c>
      <c r="V149" s="40"/>
      <c r="W149" s="176">
        <f t="shared" si="16"/>
        <v>0</v>
      </c>
      <c r="X149" s="176">
        <v>0</v>
      </c>
      <c r="Y149" s="176">
        <f t="shared" si="17"/>
        <v>0</v>
      </c>
      <c r="Z149" s="176">
        <v>0</v>
      </c>
      <c r="AA149" s="177">
        <f t="shared" si="18"/>
        <v>0</v>
      </c>
      <c r="AR149" s="23" t="s">
        <v>294</v>
      </c>
      <c r="AT149" s="23" t="s">
        <v>193</v>
      </c>
      <c r="AU149" s="23" t="s">
        <v>87</v>
      </c>
      <c r="AY149" s="23" t="s">
        <v>192</v>
      </c>
      <c r="BE149" s="118">
        <f t="shared" si="19"/>
        <v>0</v>
      </c>
      <c r="BF149" s="118">
        <f t="shared" si="20"/>
        <v>0</v>
      </c>
      <c r="BG149" s="118">
        <f t="shared" si="21"/>
        <v>0</v>
      </c>
      <c r="BH149" s="118">
        <f t="shared" si="22"/>
        <v>0</v>
      </c>
      <c r="BI149" s="118">
        <f t="shared" si="23"/>
        <v>0</v>
      </c>
      <c r="BJ149" s="23" t="s">
        <v>87</v>
      </c>
      <c r="BK149" s="118">
        <f t="shared" si="24"/>
        <v>0</v>
      </c>
      <c r="BL149" s="23" t="s">
        <v>294</v>
      </c>
      <c r="BM149" s="23" t="s">
        <v>444</v>
      </c>
    </row>
    <row r="150" spans="2:65" s="1" customFormat="1" ht="38.25" customHeight="1">
      <c r="B150" s="142"/>
      <c r="C150" s="215" t="s">
        <v>308</v>
      </c>
      <c r="D150" s="215" t="s">
        <v>656</v>
      </c>
      <c r="E150" s="216" t="s">
        <v>1713</v>
      </c>
      <c r="F150" s="321" t="s">
        <v>1714</v>
      </c>
      <c r="G150" s="321"/>
      <c r="H150" s="321"/>
      <c r="I150" s="321"/>
      <c r="J150" s="217" t="s">
        <v>288</v>
      </c>
      <c r="K150" s="218">
        <v>11</v>
      </c>
      <c r="L150" s="319">
        <v>0</v>
      </c>
      <c r="M150" s="319"/>
      <c r="N150" s="320">
        <f t="shared" si="15"/>
        <v>0</v>
      </c>
      <c r="O150" s="267"/>
      <c r="P150" s="267"/>
      <c r="Q150" s="267"/>
      <c r="R150" s="145"/>
      <c r="T150" s="175" t="s">
        <v>5</v>
      </c>
      <c r="U150" s="48" t="s">
        <v>42</v>
      </c>
      <c r="V150" s="40"/>
      <c r="W150" s="176">
        <f t="shared" si="16"/>
        <v>0</v>
      </c>
      <c r="X150" s="176">
        <v>0</v>
      </c>
      <c r="Y150" s="176">
        <f t="shared" si="17"/>
        <v>0</v>
      </c>
      <c r="Z150" s="176">
        <v>0</v>
      </c>
      <c r="AA150" s="177">
        <f t="shared" si="18"/>
        <v>0</v>
      </c>
      <c r="AR150" s="23" t="s">
        <v>436</v>
      </c>
      <c r="AT150" s="23" t="s">
        <v>656</v>
      </c>
      <c r="AU150" s="23" t="s">
        <v>87</v>
      </c>
      <c r="AY150" s="23" t="s">
        <v>192</v>
      </c>
      <c r="BE150" s="118">
        <f t="shared" si="19"/>
        <v>0</v>
      </c>
      <c r="BF150" s="118">
        <f t="shared" si="20"/>
        <v>0</v>
      </c>
      <c r="BG150" s="118">
        <f t="shared" si="21"/>
        <v>0</v>
      </c>
      <c r="BH150" s="118">
        <f t="shared" si="22"/>
        <v>0</v>
      </c>
      <c r="BI150" s="118">
        <f t="shared" si="23"/>
        <v>0</v>
      </c>
      <c r="BJ150" s="23" t="s">
        <v>87</v>
      </c>
      <c r="BK150" s="118">
        <f t="shared" si="24"/>
        <v>0</v>
      </c>
      <c r="BL150" s="23" t="s">
        <v>294</v>
      </c>
      <c r="BM150" s="23" t="s">
        <v>452</v>
      </c>
    </row>
    <row r="151" spans="2:65" s="1" customFormat="1" ht="16.5" customHeight="1">
      <c r="B151" s="142"/>
      <c r="C151" s="171" t="s">
        <v>314</v>
      </c>
      <c r="D151" s="171" t="s">
        <v>193</v>
      </c>
      <c r="E151" s="172" t="s">
        <v>1715</v>
      </c>
      <c r="F151" s="268" t="s">
        <v>1716</v>
      </c>
      <c r="G151" s="268"/>
      <c r="H151" s="268"/>
      <c r="I151" s="268"/>
      <c r="J151" s="173" t="s">
        <v>288</v>
      </c>
      <c r="K151" s="174">
        <v>1</v>
      </c>
      <c r="L151" s="277">
        <v>0</v>
      </c>
      <c r="M151" s="277"/>
      <c r="N151" s="267">
        <f t="shared" si="15"/>
        <v>0</v>
      </c>
      <c r="O151" s="267"/>
      <c r="P151" s="267"/>
      <c r="Q151" s="267"/>
      <c r="R151" s="145"/>
      <c r="T151" s="175" t="s">
        <v>5</v>
      </c>
      <c r="U151" s="48" t="s">
        <v>42</v>
      </c>
      <c r="V151" s="40"/>
      <c r="W151" s="176">
        <f t="shared" si="16"/>
        <v>0</v>
      </c>
      <c r="X151" s="176">
        <v>0</v>
      </c>
      <c r="Y151" s="176">
        <f t="shared" si="17"/>
        <v>0</v>
      </c>
      <c r="Z151" s="176">
        <v>0</v>
      </c>
      <c r="AA151" s="177">
        <f t="shared" si="18"/>
        <v>0</v>
      </c>
      <c r="AR151" s="23" t="s">
        <v>294</v>
      </c>
      <c r="AT151" s="23" t="s">
        <v>193</v>
      </c>
      <c r="AU151" s="23" t="s">
        <v>87</v>
      </c>
      <c r="AY151" s="23" t="s">
        <v>192</v>
      </c>
      <c r="BE151" s="118">
        <f t="shared" si="19"/>
        <v>0</v>
      </c>
      <c r="BF151" s="118">
        <f t="shared" si="20"/>
        <v>0</v>
      </c>
      <c r="BG151" s="118">
        <f t="shared" si="21"/>
        <v>0</v>
      </c>
      <c r="BH151" s="118">
        <f t="shared" si="22"/>
        <v>0</v>
      </c>
      <c r="BI151" s="118">
        <f t="shared" si="23"/>
        <v>0</v>
      </c>
      <c r="BJ151" s="23" t="s">
        <v>87</v>
      </c>
      <c r="BK151" s="118">
        <f t="shared" si="24"/>
        <v>0</v>
      </c>
      <c r="BL151" s="23" t="s">
        <v>294</v>
      </c>
      <c r="BM151" s="23" t="s">
        <v>460</v>
      </c>
    </row>
    <row r="152" spans="2:65" s="1" customFormat="1" ht="38.25" customHeight="1">
      <c r="B152" s="142"/>
      <c r="C152" s="215" t="s">
        <v>10</v>
      </c>
      <c r="D152" s="215" t="s">
        <v>656</v>
      </c>
      <c r="E152" s="216" t="s">
        <v>1717</v>
      </c>
      <c r="F152" s="321" t="s">
        <v>1718</v>
      </c>
      <c r="G152" s="321"/>
      <c r="H152" s="321"/>
      <c r="I152" s="321"/>
      <c r="J152" s="217" t="s">
        <v>288</v>
      </c>
      <c r="K152" s="218">
        <v>1</v>
      </c>
      <c r="L152" s="319">
        <v>0</v>
      </c>
      <c r="M152" s="319"/>
      <c r="N152" s="320">
        <f t="shared" si="15"/>
        <v>0</v>
      </c>
      <c r="O152" s="267"/>
      <c r="P152" s="267"/>
      <c r="Q152" s="267"/>
      <c r="R152" s="145"/>
      <c r="T152" s="175" t="s">
        <v>5</v>
      </c>
      <c r="U152" s="48" t="s">
        <v>42</v>
      </c>
      <c r="V152" s="40"/>
      <c r="W152" s="176">
        <f t="shared" si="16"/>
        <v>0</v>
      </c>
      <c r="X152" s="176">
        <v>0</v>
      </c>
      <c r="Y152" s="176">
        <f t="shared" si="17"/>
        <v>0</v>
      </c>
      <c r="Z152" s="176">
        <v>0</v>
      </c>
      <c r="AA152" s="177">
        <f t="shared" si="18"/>
        <v>0</v>
      </c>
      <c r="AR152" s="23" t="s">
        <v>436</v>
      </c>
      <c r="AT152" s="23" t="s">
        <v>656</v>
      </c>
      <c r="AU152" s="23" t="s">
        <v>87</v>
      </c>
      <c r="AY152" s="23" t="s">
        <v>192</v>
      </c>
      <c r="BE152" s="118">
        <f t="shared" si="19"/>
        <v>0</v>
      </c>
      <c r="BF152" s="118">
        <f t="shared" si="20"/>
        <v>0</v>
      </c>
      <c r="BG152" s="118">
        <f t="shared" si="21"/>
        <v>0</v>
      </c>
      <c r="BH152" s="118">
        <f t="shared" si="22"/>
        <v>0</v>
      </c>
      <c r="BI152" s="118">
        <f t="shared" si="23"/>
        <v>0</v>
      </c>
      <c r="BJ152" s="23" t="s">
        <v>87</v>
      </c>
      <c r="BK152" s="118">
        <f t="shared" si="24"/>
        <v>0</v>
      </c>
      <c r="BL152" s="23" t="s">
        <v>294</v>
      </c>
      <c r="BM152" s="23" t="s">
        <v>469</v>
      </c>
    </row>
    <row r="153" spans="2:65" s="1" customFormat="1" ht="16.5" customHeight="1">
      <c r="B153" s="142"/>
      <c r="C153" s="171" t="s">
        <v>325</v>
      </c>
      <c r="D153" s="171" t="s">
        <v>193</v>
      </c>
      <c r="E153" s="172" t="s">
        <v>1719</v>
      </c>
      <c r="F153" s="268" t="s">
        <v>1720</v>
      </c>
      <c r="G153" s="268"/>
      <c r="H153" s="268"/>
      <c r="I153" s="268"/>
      <c r="J153" s="173" t="s">
        <v>288</v>
      </c>
      <c r="K153" s="174">
        <v>7</v>
      </c>
      <c r="L153" s="277">
        <v>0</v>
      </c>
      <c r="M153" s="277"/>
      <c r="N153" s="267">
        <f t="shared" si="15"/>
        <v>0</v>
      </c>
      <c r="O153" s="267"/>
      <c r="P153" s="267"/>
      <c r="Q153" s="267"/>
      <c r="R153" s="145"/>
      <c r="T153" s="175" t="s">
        <v>5</v>
      </c>
      <c r="U153" s="48" t="s">
        <v>42</v>
      </c>
      <c r="V153" s="40"/>
      <c r="W153" s="176">
        <f t="shared" si="16"/>
        <v>0</v>
      </c>
      <c r="X153" s="176">
        <v>0</v>
      </c>
      <c r="Y153" s="176">
        <f t="shared" si="17"/>
        <v>0</v>
      </c>
      <c r="Z153" s="176">
        <v>0</v>
      </c>
      <c r="AA153" s="177">
        <f t="shared" si="18"/>
        <v>0</v>
      </c>
      <c r="AR153" s="23" t="s">
        <v>294</v>
      </c>
      <c r="AT153" s="23" t="s">
        <v>193</v>
      </c>
      <c r="AU153" s="23" t="s">
        <v>87</v>
      </c>
      <c r="AY153" s="23" t="s">
        <v>192</v>
      </c>
      <c r="BE153" s="118">
        <f t="shared" si="19"/>
        <v>0</v>
      </c>
      <c r="BF153" s="118">
        <f t="shared" si="20"/>
        <v>0</v>
      </c>
      <c r="BG153" s="118">
        <f t="shared" si="21"/>
        <v>0</v>
      </c>
      <c r="BH153" s="118">
        <f t="shared" si="22"/>
        <v>0</v>
      </c>
      <c r="BI153" s="118">
        <f t="shared" si="23"/>
        <v>0</v>
      </c>
      <c r="BJ153" s="23" t="s">
        <v>87</v>
      </c>
      <c r="BK153" s="118">
        <f t="shared" si="24"/>
        <v>0</v>
      </c>
      <c r="BL153" s="23" t="s">
        <v>294</v>
      </c>
      <c r="BM153" s="23" t="s">
        <v>477</v>
      </c>
    </row>
    <row r="154" spans="2:65" s="1" customFormat="1" ht="38.25" customHeight="1">
      <c r="B154" s="142"/>
      <c r="C154" s="215" t="s">
        <v>330</v>
      </c>
      <c r="D154" s="215" t="s">
        <v>656</v>
      </c>
      <c r="E154" s="216" t="s">
        <v>1721</v>
      </c>
      <c r="F154" s="321" t="s">
        <v>1722</v>
      </c>
      <c r="G154" s="321"/>
      <c r="H154" s="321"/>
      <c r="I154" s="321"/>
      <c r="J154" s="217" t="s">
        <v>288</v>
      </c>
      <c r="K154" s="218">
        <v>7</v>
      </c>
      <c r="L154" s="319">
        <v>0</v>
      </c>
      <c r="M154" s="319"/>
      <c r="N154" s="320">
        <f t="shared" si="15"/>
        <v>0</v>
      </c>
      <c r="O154" s="267"/>
      <c r="P154" s="267"/>
      <c r="Q154" s="267"/>
      <c r="R154" s="145"/>
      <c r="T154" s="175" t="s">
        <v>5</v>
      </c>
      <c r="U154" s="48" t="s">
        <v>42</v>
      </c>
      <c r="V154" s="40"/>
      <c r="W154" s="176">
        <f t="shared" si="16"/>
        <v>0</v>
      </c>
      <c r="X154" s="176">
        <v>0</v>
      </c>
      <c r="Y154" s="176">
        <f t="shared" si="17"/>
        <v>0</v>
      </c>
      <c r="Z154" s="176">
        <v>0</v>
      </c>
      <c r="AA154" s="177">
        <f t="shared" si="18"/>
        <v>0</v>
      </c>
      <c r="AR154" s="23" t="s">
        <v>436</v>
      </c>
      <c r="AT154" s="23" t="s">
        <v>656</v>
      </c>
      <c r="AU154" s="23" t="s">
        <v>87</v>
      </c>
      <c r="AY154" s="23" t="s">
        <v>192</v>
      </c>
      <c r="BE154" s="118">
        <f t="shared" si="19"/>
        <v>0</v>
      </c>
      <c r="BF154" s="118">
        <f t="shared" si="20"/>
        <v>0</v>
      </c>
      <c r="BG154" s="118">
        <f t="shared" si="21"/>
        <v>0</v>
      </c>
      <c r="BH154" s="118">
        <f t="shared" si="22"/>
        <v>0</v>
      </c>
      <c r="BI154" s="118">
        <f t="shared" si="23"/>
        <v>0</v>
      </c>
      <c r="BJ154" s="23" t="s">
        <v>87</v>
      </c>
      <c r="BK154" s="118">
        <f t="shared" si="24"/>
        <v>0</v>
      </c>
      <c r="BL154" s="23" t="s">
        <v>294</v>
      </c>
      <c r="BM154" s="23" t="s">
        <v>490</v>
      </c>
    </row>
    <row r="155" spans="2:65" s="1" customFormat="1" ht="16.5" customHeight="1">
      <c r="B155" s="142"/>
      <c r="C155" s="171" t="s">
        <v>334</v>
      </c>
      <c r="D155" s="171" t="s">
        <v>193</v>
      </c>
      <c r="E155" s="172" t="s">
        <v>1723</v>
      </c>
      <c r="F155" s="268" t="s">
        <v>1724</v>
      </c>
      <c r="G155" s="268"/>
      <c r="H155" s="268"/>
      <c r="I155" s="268"/>
      <c r="J155" s="173" t="s">
        <v>288</v>
      </c>
      <c r="K155" s="174">
        <v>3</v>
      </c>
      <c r="L155" s="277">
        <v>0</v>
      </c>
      <c r="M155" s="277"/>
      <c r="N155" s="267">
        <f t="shared" si="15"/>
        <v>0</v>
      </c>
      <c r="O155" s="267"/>
      <c r="P155" s="267"/>
      <c r="Q155" s="267"/>
      <c r="R155" s="145"/>
      <c r="T155" s="175" t="s">
        <v>5</v>
      </c>
      <c r="U155" s="48" t="s">
        <v>42</v>
      </c>
      <c r="V155" s="40"/>
      <c r="W155" s="176">
        <f t="shared" si="16"/>
        <v>0</v>
      </c>
      <c r="X155" s="176">
        <v>0</v>
      </c>
      <c r="Y155" s="176">
        <f t="shared" si="17"/>
        <v>0</v>
      </c>
      <c r="Z155" s="176">
        <v>0</v>
      </c>
      <c r="AA155" s="177">
        <f t="shared" si="18"/>
        <v>0</v>
      </c>
      <c r="AR155" s="23" t="s">
        <v>294</v>
      </c>
      <c r="AT155" s="23" t="s">
        <v>193</v>
      </c>
      <c r="AU155" s="23" t="s">
        <v>87</v>
      </c>
      <c r="AY155" s="23" t="s">
        <v>192</v>
      </c>
      <c r="BE155" s="118">
        <f t="shared" si="19"/>
        <v>0</v>
      </c>
      <c r="BF155" s="118">
        <f t="shared" si="20"/>
        <v>0</v>
      </c>
      <c r="BG155" s="118">
        <f t="shared" si="21"/>
        <v>0</v>
      </c>
      <c r="BH155" s="118">
        <f t="shared" si="22"/>
        <v>0</v>
      </c>
      <c r="BI155" s="118">
        <f t="shared" si="23"/>
        <v>0</v>
      </c>
      <c r="BJ155" s="23" t="s">
        <v>87</v>
      </c>
      <c r="BK155" s="118">
        <f t="shared" si="24"/>
        <v>0</v>
      </c>
      <c r="BL155" s="23" t="s">
        <v>294</v>
      </c>
      <c r="BM155" s="23" t="s">
        <v>502</v>
      </c>
    </row>
    <row r="156" spans="2:65" s="1" customFormat="1" ht="38.25" customHeight="1">
      <c r="B156" s="142"/>
      <c r="C156" s="215" t="s">
        <v>339</v>
      </c>
      <c r="D156" s="215" t="s">
        <v>656</v>
      </c>
      <c r="E156" s="216" t="s">
        <v>1725</v>
      </c>
      <c r="F156" s="321" t="s">
        <v>1726</v>
      </c>
      <c r="G156" s="321"/>
      <c r="H156" s="321"/>
      <c r="I156" s="321"/>
      <c r="J156" s="217" t="s">
        <v>288</v>
      </c>
      <c r="K156" s="218">
        <v>3</v>
      </c>
      <c r="L156" s="319">
        <v>0</v>
      </c>
      <c r="M156" s="319"/>
      <c r="N156" s="320">
        <f t="shared" si="15"/>
        <v>0</v>
      </c>
      <c r="O156" s="267"/>
      <c r="P156" s="267"/>
      <c r="Q156" s="267"/>
      <c r="R156" s="145"/>
      <c r="T156" s="175" t="s">
        <v>5</v>
      </c>
      <c r="U156" s="48" t="s">
        <v>42</v>
      </c>
      <c r="V156" s="40"/>
      <c r="W156" s="176">
        <f t="shared" si="16"/>
        <v>0</v>
      </c>
      <c r="X156" s="176">
        <v>0</v>
      </c>
      <c r="Y156" s="176">
        <f t="shared" si="17"/>
        <v>0</v>
      </c>
      <c r="Z156" s="176">
        <v>0</v>
      </c>
      <c r="AA156" s="177">
        <f t="shared" si="18"/>
        <v>0</v>
      </c>
      <c r="AR156" s="23" t="s">
        <v>436</v>
      </c>
      <c r="AT156" s="23" t="s">
        <v>656</v>
      </c>
      <c r="AU156" s="23" t="s">
        <v>87</v>
      </c>
      <c r="AY156" s="23" t="s">
        <v>192</v>
      </c>
      <c r="BE156" s="118">
        <f t="shared" si="19"/>
        <v>0</v>
      </c>
      <c r="BF156" s="118">
        <f t="shared" si="20"/>
        <v>0</v>
      </c>
      <c r="BG156" s="118">
        <f t="shared" si="21"/>
        <v>0</v>
      </c>
      <c r="BH156" s="118">
        <f t="shared" si="22"/>
        <v>0</v>
      </c>
      <c r="BI156" s="118">
        <f t="shared" si="23"/>
        <v>0</v>
      </c>
      <c r="BJ156" s="23" t="s">
        <v>87</v>
      </c>
      <c r="BK156" s="118">
        <f t="shared" si="24"/>
        <v>0</v>
      </c>
      <c r="BL156" s="23" t="s">
        <v>294</v>
      </c>
      <c r="BM156" s="23" t="s">
        <v>511</v>
      </c>
    </row>
    <row r="157" spans="2:65" s="1" customFormat="1" ht="16.5" customHeight="1">
      <c r="B157" s="142"/>
      <c r="C157" s="171" t="s">
        <v>345</v>
      </c>
      <c r="D157" s="171" t="s">
        <v>193</v>
      </c>
      <c r="E157" s="172" t="s">
        <v>1727</v>
      </c>
      <c r="F157" s="268" t="s">
        <v>1728</v>
      </c>
      <c r="G157" s="268"/>
      <c r="H157" s="268"/>
      <c r="I157" s="268"/>
      <c r="J157" s="173" t="s">
        <v>288</v>
      </c>
      <c r="K157" s="174">
        <v>2</v>
      </c>
      <c r="L157" s="277">
        <v>0</v>
      </c>
      <c r="M157" s="277"/>
      <c r="N157" s="267">
        <f t="shared" si="15"/>
        <v>0</v>
      </c>
      <c r="O157" s="267"/>
      <c r="P157" s="267"/>
      <c r="Q157" s="267"/>
      <c r="R157" s="145"/>
      <c r="T157" s="175" t="s">
        <v>5</v>
      </c>
      <c r="U157" s="48" t="s">
        <v>42</v>
      </c>
      <c r="V157" s="40"/>
      <c r="W157" s="176">
        <f t="shared" si="16"/>
        <v>0</v>
      </c>
      <c r="X157" s="176">
        <v>0</v>
      </c>
      <c r="Y157" s="176">
        <f t="shared" si="17"/>
        <v>0</v>
      </c>
      <c r="Z157" s="176">
        <v>0</v>
      </c>
      <c r="AA157" s="177">
        <f t="shared" si="18"/>
        <v>0</v>
      </c>
      <c r="AR157" s="23" t="s">
        <v>294</v>
      </c>
      <c r="AT157" s="23" t="s">
        <v>193</v>
      </c>
      <c r="AU157" s="23" t="s">
        <v>87</v>
      </c>
      <c r="AY157" s="23" t="s">
        <v>192</v>
      </c>
      <c r="BE157" s="118">
        <f t="shared" si="19"/>
        <v>0</v>
      </c>
      <c r="BF157" s="118">
        <f t="shared" si="20"/>
        <v>0</v>
      </c>
      <c r="BG157" s="118">
        <f t="shared" si="21"/>
        <v>0</v>
      </c>
      <c r="BH157" s="118">
        <f t="shared" si="22"/>
        <v>0</v>
      </c>
      <c r="BI157" s="118">
        <f t="shared" si="23"/>
        <v>0</v>
      </c>
      <c r="BJ157" s="23" t="s">
        <v>87</v>
      </c>
      <c r="BK157" s="118">
        <f t="shared" si="24"/>
        <v>0</v>
      </c>
      <c r="BL157" s="23" t="s">
        <v>294</v>
      </c>
      <c r="BM157" s="23" t="s">
        <v>523</v>
      </c>
    </row>
    <row r="158" spans="2:65" s="1" customFormat="1" ht="38.25" customHeight="1">
      <c r="B158" s="142"/>
      <c r="C158" s="215" t="s">
        <v>349</v>
      </c>
      <c r="D158" s="215" t="s">
        <v>656</v>
      </c>
      <c r="E158" s="216" t="s">
        <v>1729</v>
      </c>
      <c r="F158" s="321" t="s">
        <v>1730</v>
      </c>
      <c r="G158" s="321"/>
      <c r="H158" s="321"/>
      <c r="I158" s="321"/>
      <c r="J158" s="217" t="s">
        <v>288</v>
      </c>
      <c r="K158" s="218">
        <v>2</v>
      </c>
      <c r="L158" s="319">
        <v>0</v>
      </c>
      <c r="M158" s="319"/>
      <c r="N158" s="320">
        <f t="shared" si="15"/>
        <v>0</v>
      </c>
      <c r="O158" s="267"/>
      <c r="P158" s="267"/>
      <c r="Q158" s="267"/>
      <c r="R158" s="145"/>
      <c r="T158" s="175" t="s">
        <v>5</v>
      </c>
      <c r="U158" s="48" t="s">
        <v>42</v>
      </c>
      <c r="V158" s="40"/>
      <c r="W158" s="176">
        <f t="shared" si="16"/>
        <v>0</v>
      </c>
      <c r="X158" s="176">
        <v>0</v>
      </c>
      <c r="Y158" s="176">
        <f t="shared" si="17"/>
        <v>0</v>
      </c>
      <c r="Z158" s="176">
        <v>0</v>
      </c>
      <c r="AA158" s="177">
        <f t="shared" si="18"/>
        <v>0</v>
      </c>
      <c r="AR158" s="23" t="s">
        <v>436</v>
      </c>
      <c r="AT158" s="23" t="s">
        <v>656</v>
      </c>
      <c r="AU158" s="23" t="s">
        <v>87</v>
      </c>
      <c r="AY158" s="23" t="s">
        <v>192</v>
      </c>
      <c r="BE158" s="118">
        <f t="shared" si="19"/>
        <v>0</v>
      </c>
      <c r="BF158" s="118">
        <f t="shared" si="20"/>
        <v>0</v>
      </c>
      <c r="BG158" s="118">
        <f t="shared" si="21"/>
        <v>0</v>
      </c>
      <c r="BH158" s="118">
        <f t="shared" si="22"/>
        <v>0</v>
      </c>
      <c r="BI158" s="118">
        <f t="shared" si="23"/>
        <v>0</v>
      </c>
      <c r="BJ158" s="23" t="s">
        <v>87</v>
      </c>
      <c r="BK158" s="118">
        <f t="shared" si="24"/>
        <v>0</v>
      </c>
      <c r="BL158" s="23" t="s">
        <v>294</v>
      </c>
      <c r="BM158" s="23" t="s">
        <v>532</v>
      </c>
    </row>
    <row r="159" spans="2:65" s="1" customFormat="1" ht="25.5" customHeight="1">
      <c r="B159" s="142"/>
      <c r="C159" s="171" t="s">
        <v>356</v>
      </c>
      <c r="D159" s="171" t="s">
        <v>193</v>
      </c>
      <c r="E159" s="172" t="s">
        <v>1731</v>
      </c>
      <c r="F159" s="268" t="s">
        <v>1732</v>
      </c>
      <c r="G159" s="268"/>
      <c r="H159" s="268"/>
      <c r="I159" s="268"/>
      <c r="J159" s="173" t="s">
        <v>288</v>
      </c>
      <c r="K159" s="174">
        <v>1</v>
      </c>
      <c r="L159" s="277">
        <v>0</v>
      </c>
      <c r="M159" s="277"/>
      <c r="N159" s="267">
        <f t="shared" si="15"/>
        <v>0</v>
      </c>
      <c r="O159" s="267"/>
      <c r="P159" s="267"/>
      <c r="Q159" s="267"/>
      <c r="R159" s="145"/>
      <c r="T159" s="175" t="s">
        <v>5</v>
      </c>
      <c r="U159" s="48" t="s">
        <v>42</v>
      </c>
      <c r="V159" s="40"/>
      <c r="W159" s="176">
        <f t="shared" si="16"/>
        <v>0</v>
      </c>
      <c r="X159" s="176">
        <v>0</v>
      </c>
      <c r="Y159" s="176">
        <f t="shared" si="17"/>
        <v>0</v>
      </c>
      <c r="Z159" s="176">
        <v>0</v>
      </c>
      <c r="AA159" s="177">
        <f t="shared" si="18"/>
        <v>0</v>
      </c>
      <c r="AR159" s="23" t="s">
        <v>294</v>
      </c>
      <c r="AT159" s="23" t="s">
        <v>193</v>
      </c>
      <c r="AU159" s="23" t="s">
        <v>87</v>
      </c>
      <c r="AY159" s="23" t="s">
        <v>192</v>
      </c>
      <c r="BE159" s="118">
        <f t="shared" si="19"/>
        <v>0</v>
      </c>
      <c r="BF159" s="118">
        <f t="shared" si="20"/>
        <v>0</v>
      </c>
      <c r="BG159" s="118">
        <f t="shared" si="21"/>
        <v>0</v>
      </c>
      <c r="BH159" s="118">
        <f t="shared" si="22"/>
        <v>0</v>
      </c>
      <c r="BI159" s="118">
        <f t="shared" si="23"/>
        <v>0</v>
      </c>
      <c r="BJ159" s="23" t="s">
        <v>87</v>
      </c>
      <c r="BK159" s="118">
        <f t="shared" si="24"/>
        <v>0</v>
      </c>
      <c r="BL159" s="23" t="s">
        <v>294</v>
      </c>
      <c r="BM159" s="23" t="s">
        <v>540</v>
      </c>
    </row>
    <row r="160" spans="2:65" s="1" customFormat="1" ht="38.25" customHeight="1">
      <c r="B160" s="142"/>
      <c r="C160" s="215" t="s">
        <v>365</v>
      </c>
      <c r="D160" s="215" t="s">
        <v>656</v>
      </c>
      <c r="E160" s="216" t="s">
        <v>1733</v>
      </c>
      <c r="F160" s="321" t="s">
        <v>1734</v>
      </c>
      <c r="G160" s="321"/>
      <c r="H160" s="321"/>
      <c r="I160" s="321"/>
      <c r="J160" s="217" t="s">
        <v>288</v>
      </c>
      <c r="K160" s="218">
        <v>1</v>
      </c>
      <c r="L160" s="319">
        <v>0</v>
      </c>
      <c r="M160" s="319"/>
      <c r="N160" s="320">
        <f t="shared" si="15"/>
        <v>0</v>
      </c>
      <c r="O160" s="267"/>
      <c r="P160" s="267"/>
      <c r="Q160" s="267"/>
      <c r="R160" s="145"/>
      <c r="T160" s="175" t="s">
        <v>5</v>
      </c>
      <c r="U160" s="48" t="s">
        <v>42</v>
      </c>
      <c r="V160" s="40"/>
      <c r="W160" s="176">
        <f t="shared" si="16"/>
        <v>0</v>
      </c>
      <c r="X160" s="176">
        <v>0</v>
      </c>
      <c r="Y160" s="176">
        <f t="shared" si="17"/>
        <v>0</v>
      </c>
      <c r="Z160" s="176">
        <v>0</v>
      </c>
      <c r="AA160" s="177">
        <f t="shared" si="18"/>
        <v>0</v>
      </c>
      <c r="AR160" s="23" t="s">
        <v>436</v>
      </c>
      <c r="AT160" s="23" t="s">
        <v>656</v>
      </c>
      <c r="AU160" s="23" t="s">
        <v>87</v>
      </c>
      <c r="AY160" s="23" t="s">
        <v>192</v>
      </c>
      <c r="BE160" s="118">
        <f t="shared" si="19"/>
        <v>0</v>
      </c>
      <c r="BF160" s="118">
        <f t="shared" si="20"/>
        <v>0</v>
      </c>
      <c r="BG160" s="118">
        <f t="shared" si="21"/>
        <v>0</v>
      </c>
      <c r="BH160" s="118">
        <f t="shared" si="22"/>
        <v>0</v>
      </c>
      <c r="BI160" s="118">
        <f t="shared" si="23"/>
        <v>0</v>
      </c>
      <c r="BJ160" s="23" t="s">
        <v>87</v>
      </c>
      <c r="BK160" s="118">
        <f t="shared" si="24"/>
        <v>0</v>
      </c>
      <c r="BL160" s="23" t="s">
        <v>294</v>
      </c>
      <c r="BM160" s="23" t="s">
        <v>553</v>
      </c>
    </row>
    <row r="161" spans="2:65" s="1" customFormat="1" ht="38.25" customHeight="1">
      <c r="B161" s="142"/>
      <c r="C161" s="171" t="s">
        <v>410</v>
      </c>
      <c r="D161" s="171" t="s">
        <v>193</v>
      </c>
      <c r="E161" s="172" t="s">
        <v>1735</v>
      </c>
      <c r="F161" s="268" t="s">
        <v>1736</v>
      </c>
      <c r="G161" s="268"/>
      <c r="H161" s="268"/>
      <c r="I161" s="268"/>
      <c r="J161" s="173" t="s">
        <v>288</v>
      </c>
      <c r="K161" s="174">
        <v>11</v>
      </c>
      <c r="L161" s="277">
        <v>0</v>
      </c>
      <c r="M161" s="277"/>
      <c r="N161" s="267">
        <f t="shared" si="15"/>
        <v>0</v>
      </c>
      <c r="O161" s="267"/>
      <c r="P161" s="267"/>
      <c r="Q161" s="267"/>
      <c r="R161" s="145"/>
      <c r="T161" s="175" t="s">
        <v>5</v>
      </c>
      <c r="U161" s="48" t="s">
        <v>42</v>
      </c>
      <c r="V161" s="40"/>
      <c r="W161" s="176">
        <f t="shared" si="16"/>
        <v>0</v>
      </c>
      <c r="X161" s="176">
        <v>0</v>
      </c>
      <c r="Y161" s="176">
        <f t="shared" si="17"/>
        <v>0</v>
      </c>
      <c r="Z161" s="176">
        <v>0</v>
      </c>
      <c r="AA161" s="177">
        <f t="shared" si="18"/>
        <v>0</v>
      </c>
      <c r="AR161" s="23" t="s">
        <v>294</v>
      </c>
      <c r="AT161" s="23" t="s">
        <v>193</v>
      </c>
      <c r="AU161" s="23" t="s">
        <v>87</v>
      </c>
      <c r="AY161" s="23" t="s">
        <v>192</v>
      </c>
      <c r="BE161" s="118">
        <f t="shared" si="19"/>
        <v>0</v>
      </c>
      <c r="BF161" s="118">
        <f t="shared" si="20"/>
        <v>0</v>
      </c>
      <c r="BG161" s="118">
        <f t="shared" si="21"/>
        <v>0</v>
      </c>
      <c r="BH161" s="118">
        <f t="shared" si="22"/>
        <v>0</v>
      </c>
      <c r="BI161" s="118">
        <f t="shared" si="23"/>
        <v>0</v>
      </c>
      <c r="BJ161" s="23" t="s">
        <v>87</v>
      </c>
      <c r="BK161" s="118">
        <f t="shared" si="24"/>
        <v>0</v>
      </c>
      <c r="BL161" s="23" t="s">
        <v>294</v>
      </c>
      <c r="BM161" s="23" t="s">
        <v>562</v>
      </c>
    </row>
    <row r="162" spans="2:65" s="1" customFormat="1" ht="38.25" customHeight="1">
      <c r="B162" s="142"/>
      <c r="C162" s="171" t="s">
        <v>425</v>
      </c>
      <c r="D162" s="171" t="s">
        <v>193</v>
      </c>
      <c r="E162" s="172" t="s">
        <v>1737</v>
      </c>
      <c r="F162" s="268" t="s">
        <v>1738</v>
      </c>
      <c r="G162" s="268"/>
      <c r="H162" s="268"/>
      <c r="I162" s="268"/>
      <c r="J162" s="173" t="s">
        <v>288</v>
      </c>
      <c r="K162" s="174">
        <v>1</v>
      </c>
      <c r="L162" s="277">
        <v>0</v>
      </c>
      <c r="M162" s="277"/>
      <c r="N162" s="267">
        <f t="shared" si="15"/>
        <v>0</v>
      </c>
      <c r="O162" s="267"/>
      <c r="P162" s="267"/>
      <c r="Q162" s="267"/>
      <c r="R162" s="145"/>
      <c r="T162" s="175" t="s">
        <v>5</v>
      </c>
      <c r="U162" s="48" t="s">
        <v>42</v>
      </c>
      <c r="V162" s="40"/>
      <c r="W162" s="176">
        <f t="shared" si="16"/>
        <v>0</v>
      </c>
      <c r="X162" s="176">
        <v>0</v>
      </c>
      <c r="Y162" s="176">
        <f t="shared" si="17"/>
        <v>0</v>
      </c>
      <c r="Z162" s="176">
        <v>0</v>
      </c>
      <c r="AA162" s="177">
        <f t="shared" si="18"/>
        <v>0</v>
      </c>
      <c r="AR162" s="23" t="s">
        <v>294</v>
      </c>
      <c r="AT162" s="23" t="s">
        <v>193</v>
      </c>
      <c r="AU162" s="23" t="s">
        <v>87</v>
      </c>
      <c r="AY162" s="23" t="s">
        <v>192</v>
      </c>
      <c r="BE162" s="118">
        <f t="shared" si="19"/>
        <v>0</v>
      </c>
      <c r="BF162" s="118">
        <f t="shared" si="20"/>
        <v>0</v>
      </c>
      <c r="BG162" s="118">
        <f t="shared" si="21"/>
        <v>0</v>
      </c>
      <c r="BH162" s="118">
        <f t="shared" si="22"/>
        <v>0</v>
      </c>
      <c r="BI162" s="118">
        <f t="shared" si="23"/>
        <v>0</v>
      </c>
      <c r="BJ162" s="23" t="s">
        <v>87</v>
      </c>
      <c r="BK162" s="118">
        <f t="shared" si="24"/>
        <v>0</v>
      </c>
      <c r="BL162" s="23" t="s">
        <v>294</v>
      </c>
      <c r="BM162" s="23" t="s">
        <v>573</v>
      </c>
    </row>
    <row r="163" spans="2:65" s="1" customFormat="1" ht="38.25" customHeight="1">
      <c r="B163" s="142"/>
      <c r="C163" s="171" t="s">
        <v>432</v>
      </c>
      <c r="D163" s="171" t="s">
        <v>193</v>
      </c>
      <c r="E163" s="172" t="s">
        <v>1739</v>
      </c>
      <c r="F163" s="268" t="s">
        <v>1740</v>
      </c>
      <c r="G163" s="268"/>
      <c r="H163" s="268"/>
      <c r="I163" s="268"/>
      <c r="J163" s="173" t="s">
        <v>288</v>
      </c>
      <c r="K163" s="174">
        <v>6</v>
      </c>
      <c r="L163" s="277">
        <v>0</v>
      </c>
      <c r="M163" s="277"/>
      <c r="N163" s="267">
        <f t="shared" si="15"/>
        <v>0</v>
      </c>
      <c r="O163" s="267"/>
      <c r="P163" s="267"/>
      <c r="Q163" s="267"/>
      <c r="R163" s="145"/>
      <c r="T163" s="175" t="s">
        <v>5</v>
      </c>
      <c r="U163" s="48" t="s">
        <v>42</v>
      </c>
      <c r="V163" s="40"/>
      <c r="W163" s="176">
        <f t="shared" si="16"/>
        <v>0</v>
      </c>
      <c r="X163" s="176">
        <v>0</v>
      </c>
      <c r="Y163" s="176">
        <f t="shared" si="17"/>
        <v>0</v>
      </c>
      <c r="Z163" s="176">
        <v>0</v>
      </c>
      <c r="AA163" s="177">
        <f t="shared" si="18"/>
        <v>0</v>
      </c>
      <c r="AR163" s="23" t="s">
        <v>294</v>
      </c>
      <c r="AT163" s="23" t="s">
        <v>193</v>
      </c>
      <c r="AU163" s="23" t="s">
        <v>87</v>
      </c>
      <c r="AY163" s="23" t="s">
        <v>192</v>
      </c>
      <c r="BE163" s="118">
        <f t="shared" si="19"/>
        <v>0</v>
      </c>
      <c r="BF163" s="118">
        <f t="shared" si="20"/>
        <v>0</v>
      </c>
      <c r="BG163" s="118">
        <f t="shared" si="21"/>
        <v>0</v>
      </c>
      <c r="BH163" s="118">
        <f t="shared" si="22"/>
        <v>0</v>
      </c>
      <c r="BI163" s="118">
        <f t="shared" si="23"/>
        <v>0</v>
      </c>
      <c r="BJ163" s="23" t="s">
        <v>87</v>
      </c>
      <c r="BK163" s="118">
        <f t="shared" si="24"/>
        <v>0</v>
      </c>
      <c r="BL163" s="23" t="s">
        <v>294</v>
      </c>
      <c r="BM163" s="23" t="s">
        <v>581</v>
      </c>
    </row>
    <row r="164" spans="2:65" s="1" customFormat="1" ht="25.5" customHeight="1">
      <c r="B164" s="142"/>
      <c r="C164" s="171" t="s">
        <v>436</v>
      </c>
      <c r="D164" s="171" t="s">
        <v>193</v>
      </c>
      <c r="E164" s="172" t="s">
        <v>1741</v>
      </c>
      <c r="F164" s="268" t="s">
        <v>1742</v>
      </c>
      <c r="G164" s="268"/>
      <c r="H164" s="268"/>
      <c r="I164" s="268"/>
      <c r="J164" s="173" t="s">
        <v>288</v>
      </c>
      <c r="K164" s="174">
        <v>1</v>
      </c>
      <c r="L164" s="277">
        <v>0</v>
      </c>
      <c r="M164" s="277"/>
      <c r="N164" s="267">
        <f t="shared" si="15"/>
        <v>0</v>
      </c>
      <c r="O164" s="267"/>
      <c r="P164" s="267"/>
      <c r="Q164" s="267"/>
      <c r="R164" s="145"/>
      <c r="T164" s="175" t="s">
        <v>5</v>
      </c>
      <c r="U164" s="48" t="s">
        <v>42</v>
      </c>
      <c r="V164" s="40"/>
      <c r="W164" s="176">
        <f t="shared" si="16"/>
        <v>0</v>
      </c>
      <c r="X164" s="176">
        <v>0</v>
      </c>
      <c r="Y164" s="176">
        <f t="shared" si="17"/>
        <v>0</v>
      </c>
      <c r="Z164" s="176">
        <v>0</v>
      </c>
      <c r="AA164" s="177">
        <f t="shared" si="18"/>
        <v>0</v>
      </c>
      <c r="AR164" s="23" t="s">
        <v>294</v>
      </c>
      <c r="AT164" s="23" t="s">
        <v>193</v>
      </c>
      <c r="AU164" s="23" t="s">
        <v>87</v>
      </c>
      <c r="AY164" s="23" t="s">
        <v>192</v>
      </c>
      <c r="BE164" s="118">
        <f t="shared" si="19"/>
        <v>0</v>
      </c>
      <c r="BF164" s="118">
        <f t="shared" si="20"/>
        <v>0</v>
      </c>
      <c r="BG164" s="118">
        <f t="shared" si="21"/>
        <v>0</v>
      </c>
      <c r="BH164" s="118">
        <f t="shared" si="22"/>
        <v>0</v>
      </c>
      <c r="BI164" s="118">
        <f t="shared" si="23"/>
        <v>0</v>
      </c>
      <c r="BJ164" s="23" t="s">
        <v>87</v>
      </c>
      <c r="BK164" s="118">
        <f t="shared" si="24"/>
        <v>0</v>
      </c>
      <c r="BL164" s="23" t="s">
        <v>294</v>
      </c>
      <c r="BM164" s="23" t="s">
        <v>589</v>
      </c>
    </row>
    <row r="165" spans="2:65" s="1" customFormat="1" ht="38.25" customHeight="1">
      <c r="B165" s="142"/>
      <c r="C165" s="215" t="s">
        <v>440</v>
      </c>
      <c r="D165" s="215" t="s">
        <v>656</v>
      </c>
      <c r="E165" s="216" t="s">
        <v>1743</v>
      </c>
      <c r="F165" s="321" t="s">
        <v>1744</v>
      </c>
      <c r="G165" s="321"/>
      <c r="H165" s="321"/>
      <c r="I165" s="321"/>
      <c r="J165" s="217" t="s">
        <v>288</v>
      </c>
      <c r="K165" s="218">
        <v>1</v>
      </c>
      <c r="L165" s="319">
        <v>0</v>
      </c>
      <c r="M165" s="319"/>
      <c r="N165" s="320">
        <f t="shared" si="15"/>
        <v>0</v>
      </c>
      <c r="O165" s="267"/>
      <c r="P165" s="267"/>
      <c r="Q165" s="267"/>
      <c r="R165" s="145"/>
      <c r="T165" s="175" t="s">
        <v>5</v>
      </c>
      <c r="U165" s="48" t="s">
        <v>42</v>
      </c>
      <c r="V165" s="40"/>
      <c r="W165" s="176">
        <f t="shared" si="16"/>
        <v>0</v>
      </c>
      <c r="X165" s="176">
        <v>0</v>
      </c>
      <c r="Y165" s="176">
        <f t="shared" si="17"/>
        <v>0</v>
      </c>
      <c r="Z165" s="176">
        <v>0</v>
      </c>
      <c r="AA165" s="177">
        <f t="shared" si="18"/>
        <v>0</v>
      </c>
      <c r="AR165" s="23" t="s">
        <v>436</v>
      </c>
      <c r="AT165" s="23" t="s">
        <v>656</v>
      </c>
      <c r="AU165" s="23" t="s">
        <v>87</v>
      </c>
      <c r="AY165" s="23" t="s">
        <v>192</v>
      </c>
      <c r="BE165" s="118">
        <f t="shared" si="19"/>
        <v>0</v>
      </c>
      <c r="BF165" s="118">
        <f t="shared" si="20"/>
        <v>0</v>
      </c>
      <c r="BG165" s="118">
        <f t="shared" si="21"/>
        <v>0</v>
      </c>
      <c r="BH165" s="118">
        <f t="shared" si="22"/>
        <v>0</v>
      </c>
      <c r="BI165" s="118">
        <f t="shared" si="23"/>
        <v>0</v>
      </c>
      <c r="BJ165" s="23" t="s">
        <v>87</v>
      </c>
      <c r="BK165" s="118">
        <f t="shared" si="24"/>
        <v>0</v>
      </c>
      <c r="BL165" s="23" t="s">
        <v>294</v>
      </c>
      <c r="BM165" s="23" t="s">
        <v>600</v>
      </c>
    </row>
    <row r="166" spans="2:65" s="1" customFormat="1" ht="25.5" customHeight="1">
      <c r="B166" s="142"/>
      <c r="C166" s="171" t="s">
        <v>444</v>
      </c>
      <c r="D166" s="171" t="s">
        <v>193</v>
      </c>
      <c r="E166" s="172" t="s">
        <v>1745</v>
      </c>
      <c r="F166" s="268" t="s">
        <v>1746</v>
      </c>
      <c r="G166" s="268"/>
      <c r="H166" s="268"/>
      <c r="I166" s="268"/>
      <c r="J166" s="173" t="s">
        <v>467</v>
      </c>
      <c r="K166" s="174">
        <v>41</v>
      </c>
      <c r="L166" s="277">
        <v>0</v>
      </c>
      <c r="M166" s="277"/>
      <c r="N166" s="267">
        <f t="shared" si="15"/>
        <v>0</v>
      </c>
      <c r="O166" s="267"/>
      <c r="P166" s="267"/>
      <c r="Q166" s="267"/>
      <c r="R166" s="145"/>
      <c r="T166" s="175" t="s">
        <v>5</v>
      </c>
      <c r="U166" s="48" t="s">
        <v>42</v>
      </c>
      <c r="V166" s="40"/>
      <c r="W166" s="176">
        <f t="shared" si="16"/>
        <v>0</v>
      </c>
      <c r="X166" s="176">
        <v>0</v>
      </c>
      <c r="Y166" s="176">
        <f t="shared" si="17"/>
        <v>0</v>
      </c>
      <c r="Z166" s="176">
        <v>0</v>
      </c>
      <c r="AA166" s="177">
        <f t="shared" si="18"/>
        <v>0</v>
      </c>
      <c r="AR166" s="23" t="s">
        <v>294</v>
      </c>
      <c r="AT166" s="23" t="s">
        <v>193</v>
      </c>
      <c r="AU166" s="23" t="s">
        <v>87</v>
      </c>
      <c r="AY166" s="23" t="s">
        <v>192</v>
      </c>
      <c r="BE166" s="118">
        <f t="shared" si="19"/>
        <v>0</v>
      </c>
      <c r="BF166" s="118">
        <f t="shared" si="20"/>
        <v>0</v>
      </c>
      <c r="BG166" s="118">
        <f t="shared" si="21"/>
        <v>0</v>
      </c>
      <c r="BH166" s="118">
        <f t="shared" si="22"/>
        <v>0</v>
      </c>
      <c r="BI166" s="118">
        <f t="shared" si="23"/>
        <v>0</v>
      </c>
      <c r="BJ166" s="23" t="s">
        <v>87</v>
      </c>
      <c r="BK166" s="118">
        <f t="shared" si="24"/>
        <v>0</v>
      </c>
      <c r="BL166" s="23" t="s">
        <v>294</v>
      </c>
      <c r="BM166" s="23" t="s">
        <v>613</v>
      </c>
    </row>
    <row r="167" spans="2:65" s="1" customFormat="1" ht="25.5" customHeight="1">
      <c r="B167" s="142"/>
      <c r="C167" s="171" t="s">
        <v>448</v>
      </c>
      <c r="D167" s="171" t="s">
        <v>193</v>
      </c>
      <c r="E167" s="172" t="s">
        <v>1747</v>
      </c>
      <c r="F167" s="268" t="s">
        <v>1748</v>
      </c>
      <c r="G167" s="268"/>
      <c r="H167" s="268"/>
      <c r="I167" s="268"/>
      <c r="J167" s="173" t="s">
        <v>1696</v>
      </c>
      <c r="K167" s="213">
        <v>0</v>
      </c>
      <c r="L167" s="277">
        <v>0</v>
      </c>
      <c r="M167" s="277"/>
      <c r="N167" s="267">
        <f t="shared" si="15"/>
        <v>0</v>
      </c>
      <c r="O167" s="267"/>
      <c r="P167" s="267"/>
      <c r="Q167" s="267"/>
      <c r="R167" s="145"/>
      <c r="T167" s="175" t="s">
        <v>5</v>
      </c>
      <c r="U167" s="48" t="s">
        <v>42</v>
      </c>
      <c r="V167" s="40"/>
      <c r="W167" s="176">
        <f t="shared" si="16"/>
        <v>0</v>
      </c>
      <c r="X167" s="176">
        <v>0</v>
      </c>
      <c r="Y167" s="176">
        <f t="shared" si="17"/>
        <v>0</v>
      </c>
      <c r="Z167" s="176">
        <v>0</v>
      </c>
      <c r="AA167" s="177">
        <f t="shared" si="18"/>
        <v>0</v>
      </c>
      <c r="AR167" s="23" t="s">
        <v>294</v>
      </c>
      <c r="AT167" s="23" t="s">
        <v>193</v>
      </c>
      <c r="AU167" s="23" t="s">
        <v>87</v>
      </c>
      <c r="AY167" s="23" t="s">
        <v>192</v>
      </c>
      <c r="BE167" s="118">
        <f t="shared" si="19"/>
        <v>0</v>
      </c>
      <c r="BF167" s="118">
        <f t="shared" si="20"/>
        <v>0</v>
      </c>
      <c r="BG167" s="118">
        <f t="shared" si="21"/>
        <v>0</v>
      </c>
      <c r="BH167" s="118">
        <f t="shared" si="22"/>
        <v>0</v>
      </c>
      <c r="BI167" s="118">
        <f t="shared" si="23"/>
        <v>0</v>
      </c>
      <c r="BJ167" s="23" t="s">
        <v>87</v>
      </c>
      <c r="BK167" s="118">
        <f t="shared" si="24"/>
        <v>0</v>
      </c>
      <c r="BL167" s="23" t="s">
        <v>294</v>
      </c>
      <c r="BM167" s="23" t="s">
        <v>625</v>
      </c>
    </row>
    <row r="168" spans="2:65" s="1" customFormat="1" ht="25.5" customHeight="1">
      <c r="B168" s="142"/>
      <c r="C168" s="171" t="s">
        <v>452</v>
      </c>
      <c r="D168" s="171" t="s">
        <v>193</v>
      </c>
      <c r="E168" s="172" t="s">
        <v>1749</v>
      </c>
      <c r="F168" s="268" t="s">
        <v>1750</v>
      </c>
      <c r="G168" s="268"/>
      <c r="H168" s="268"/>
      <c r="I168" s="268"/>
      <c r="J168" s="173" t="s">
        <v>1696</v>
      </c>
      <c r="K168" s="213">
        <v>0</v>
      </c>
      <c r="L168" s="277">
        <v>0</v>
      </c>
      <c r="M168" s="277"/>
      <c r="N168" s="267">
        <f t="shared" si="15"/>
        <v>0</v>
      </c>
      <c r="O168" s="267"/>
      <c r="P168" s="267"/>
      <c r="Q168" s="267"/>
      <c r="R168" s="145"/>
      <c r="T168" s="175" t="s">
        <v>5</v>
      </c>
      <c r="U168" s="48" t="s">
        <v>42</v>
      </c>
      <c r="V168" s="40"/>
      <c r="W168" s="176">
        <f t="shared" si="16"/>
        <v>0</v>
      </c>
      <c r="X168" s="176">
        <v>0</v>
      </c>
      <c r="Y168" s="176">
        <f t="shared" si="17"/>
        <v>0</v>
      </c>
      <c r="Z168" s="176">
        <v>0</v>
      </c>
      <c r="AA168" s="177">
        <f t="shared" si="18"/>
        <v>0</v>
      </c>
      <c r="AR168" s="23" t="s">
        <v>294</v>
      </c>
      <c r="AT168" s="23" t="s">
        <v>193</v>
      </c>
      <c r="AU168" s="23" t="s">
        <v>87</v>
      </c>
      <c r="AY168" s="23" t="s">
        <v>192</v>
      </c>
      <c r="BE168" s="118">
        <f t="shared" si="19"/>
        <v>0</v>
      </c>
      <c r="BF168" s="118">
        <f t="shared" si="20"/>
        <v>0</v>
      </c>
      <c r="BG168" s="118">
        <f t="shared" si="21"/>
        <v>0</v>
      </c>
      <c r="BH168" s="118">
        <f t="shared" si="22"/>
        <v>0</v>
      </c>
      <c r="BI168" s="118">
        <f t="shared" si="23"/>
        <v>0</v>
      </c>
      <c r="BJ168" s="23" t="s">
        <v>87</v>
      </c>
      <c r="BK168" s="118">
        <f t="shared" si="24"/>
        <v>0</v>
      </c>
      <c r="BL168" s="23" t="s">
        <v>294</v>
      </c>
      <c r="BM168" s="23" t="s">
        <v>635</v>
      </c>
    </row>
    <row r="169" spans="2:65" s="10" customFormat="1" ht="29.85" customHeight="1">
      <c r="B169" s="160"/>
      <c r="C169" s="161"/>
      <c r="D169" s="170" t="s">
        <v>1672</v>
      </c>
      <c r="E169" s="170"/>
      <c r="F169" s="170"/>
      <c r="G169" s="170"/>
      <c r="H169" s="170"/>
      <c r="I169" s="170"/>
      <c r="J169" s="170"/>
      <c r="K169" s="170"/>
      <c r="L169" s="170"/>
      <c r="M169" s="170"/>
      <c r="N169" s="315">
        <f>BK169</f>
        <v>0</v>
      </c>
      <c r="O169" s="316"/>
      <c r="P169" s="316"/>
      <c r="Q169" s="316"/>
      <c r="R169" s="163"/>
      <c r="T169" s="164"/>
      <c r="U169" s="161"/>
      <c r="V169" s="161"/>
      <c r="W169" s="165">
        <f>SUM(W170:W202)</f>
        <v>0</v>
      </c>
      <c r="X169" s="161"/>
      <c r="Y169" s="165">
        <f>SUM(Y170:Y202)</f>
        <v>0</v>
      </c>
      <c r="Z169" s="161"/>
      <c r="AA169" s="166">
        <f>SUM(AA170:AA202)</f>
        <v>0</v>
      </c>
      <c r="AR169" s="167" t="s">
        <v>87</v>
      </c>
      <c r="AT169" s="168" t="s">
        <v>74</v>
      </c>
      <c r="AU169" s="168" t="s">
        <v>82</v>
      </c>
      <c r="AY169" s="167" t="s">
        <v>192</v>
      </c>
      <c r="BK169" s="169">
        <f>SUM(BK170:BK202)</f>
        <v>0</v>
      </c>
    </row>
    <row r="170" spans="2:65" s="1" customFormat="1" ht="25.5" customHeight="1">
      <c r="B170" s="142"/>
      <c r="C170" s="171" t="s">
        <v>456</v>
      </c>
      <c r="D170" s="171" t="s">
        <v>193</v>
      </c>
      <c r="E170" s="172" t="s">
        <v>1751</v>
      </c>
      <c r="F170" s="268" t="s">
        <v>1752</v>
      </c>
      <c r="G170" s="268"/>
      <c r="H170" s="268"/>
      <c r="I170" s="268"/>
      <c r="J170" s="173" t="s">
        <v>467</v>
      </c>
      <c r="K170" s="174">
        <v>40</v>
      </c>
      <c r="L170" s="277">
        <v>0</v>
      </c>
      <c r="M170" s="277"/>
      <c r="N170" s="267">
        <f t="shared" ref="N170:N202" si="25">ROUND(L170*K170,2)</f>
        <v>0</v>
      </c>
      <c r="O170" s="267"/>
      <c r="P170" s="267"/>
      <c r="Q170" s="267"/>
      <c r="R170" s="145"/>
      <c r="T170" s="175" t="s">
        <v>5</v>
      </c>
      <c r="U170" s="48" t="s">
        <v>42</v>
      </c>
      <c r="V170" s="40"/>
      <c r="W170" s="176">
        <f t="shared" ref="W170:W202" si="26">V170*K170</f>
        <v>0</v>
      </c>
      <c r="X170" s="176">
        <v>0</v>
      </c>
      <c r="Y170" s="176">
        <f t="shared" ref="Y170:Y202" si="27">X170*K170</f>
        <v>0</v>
      </c>
      <c r="Z170" s="176">
        <v>0</v>
      </c>
      <c r="AA170" s="177">
        <f t="shared" ref="AA170:AA202" si="28">Z170*K170</f>
        <v>0</v>
      </c>
      <c r="AR170" s="23" t="s">
        <v>294</v>
      </c>
      <c r="AT170" s="23" t="s">
        <v>193</v>
      </c>
      <c r="AU170" s="23" t="s">
        <v>87</v>
      </c>
      <c r="AY170" s="23" t="s">
        <v>192</v>
      </c>
      <c r="BE170" s="118">
        <f t="shared" ref="BE170:BE202" si="29">IF(U170="základná",N170,0)</f>
        <v>0</v>
      </c>
      <c r="BF170" s="118">
        <f t="shared" ref="BF170:BF202" si="30">IF(U170="znížená",N170,0)</f>
        <v>0</v>
      </c>
      <c r="BG170" s="118">
        <f t="shared" ref="BG170:BG202" si="31">IF(U170="zákl. prenesená",N170,0)</f>
        <v>0</v>
      </c>
      <c r="BH170" s="118">
        <f t="shared" ref="BH170:BH202" si="32">IF(U170="zníž. prenesená",N170,0)</f>
        <v>0</v>
      </c>
      <c r="BI170" s="118">
        <f t="shared" ref="BI170:BI202" si="33">IF(U170="nulová",N170,0)</f>
        <v>0</v>
      </c>
      <c r="BJ170" s="23" t="s">
        <v>87</v>
      </c>
      <c r="BK170" s="118">
        <f t="shared" ref="BK170:BK202" si="34">ROUND(L170*K170,2)</f>
        <v>0</v>
      </c>
      <c r="BL170" s="23" t="s">
        <v>294</v>
      </c>
      <c r="BM170" s="23" t="s">
        <v>1753</v>
      </c>
    </row>
    <row r="171" spans="2:65" s="1" customFormat="1" ht="25.5" customHeight="1">
      <c r="B171" s="142"/>
      <c r="C171" s="171" t="s">
        <v>460</v>
      </c>
      <c r="D171" s="171" t="s">
        <v>193</v>
      </c>
      <c r="E171" s="172" t="s">
        <v>1754</v>
      </c>
      <c r="F171" s="268" t="s">
        <v>1755</v>
      </c>
      <c r="G171" s="268"/>
      <c r="H171" s="268"/>
      <c r="I171" s="268"/>
      <c r="J171" s="173" t="s">
        <v>467</v>
      </c>
      <c r="K171" s="174">
        <v>10</v>
      </c>
      <c r="L171" s="277">
        <v>0</v>
      </c>
      <c r="M171" s="277"/>
      <c r="N171" s="267">
        <f t="shared" si="25"/>
        <v>0</v>
      </c>
      <c r="O171" s="267"/>
      <c r="P171" s="267"/>
      <c r="Q171" s="267"/>
      <c r="R171" s="145"/>
      <c r="T171" s="175" t="s">
        <v>5</v>
      </c>
      <c r="U171" s="48" t="s">
        <v>42</v>
      </c>
      <c r="V171" s="40"/>
      <c r="W171" s="176">
        <f t="shared" si="26"/>
        <v>0</v>
      </c>
      <c r="X171" s="176">
        <v>0</v>
      </c>
      <c r="Y171" s="176">
        <f t="shared" si="27"/>
        <v>0</v>
      </c>
      <c r="Z171" s="176">
        <v>0</v>
      </c>
      <c r="AA171" s="177">
        <f t="shared" si="28"/>
        <v>0</v>
      </c>
      <c r="AR171" s="23" t="s">
        <v>294</v>
      </c>
      <c r="AT171" s="23" t="s">
        <v>193</v>
      </c>
      <c r="AU171" s="23" t="s">
        <v>87</v>
      </c>
      <c r="AY171" s="23" t="s">
        <v>192</v>
      </c>
      <c r="BE171" s="118">
        <f t="shared" si="29"/>
        <v>0</v>
      </c>
      <c r="BF171" s="118">
        <f t="shared" si="30"/>
        <v>0</v>
      </c>
      <c r="BG171" s="118">
        <f t="shared" si="31"/>
        <v>0</v>
      </c>
      <c r="BH171" s="118">
        <f t="shared" si="32"/>
        <v>0</v>
      </c>
      <c r="BI171" s="118">
        <f t="shared" si="33"/>
        <v>0</v>
      </c>
      <c r="BJ171" s="23" t="s">
        <v>87</v>
      </c>
      <c r="BK171" s="118">
        <f t="shared" si="34"/>
        <v>0</v>
      </c>
      <c r="BL171" s="23" t="s">
        <v>294</v>
      </c>
      <c r="BM171" s="23" t="s">
        <v>1756</v>
      </c>
    </row>
    <row r="172" spans="2:65" s="1" customFormat="1" ht="38.25" customHeight="1">
      <c r="B172" s="142"/>
      <c r="C172" s="171" t="s">
        <v>464</v>
      </c>
      <c r="D172" s="171" t="s">
        <v>193</v>
      </c>
      <c r="E172" s="172" t="s">
        <v>1757</v>
      </c>
      <c r="F172" s="268" t="s">
        <v>1758</v>
      </c>
      <c r="G172" s="268"/>
      <c r="H172" s="268"/>
      <c r="I172" s="268"/>
      <c r="J172" s="173" t="s">
        <v>288</v>
      </c>
      <c r="K172" s="174">
        <v>1</v>
      </c>
      <c r="L172" s="277">
        <v>0</v>
      </c>
      <c r="M172" s="277"/>
      <c r="N172" s="267">
        <f t="shared" si="25"/>
        <v>0</v>
      </c>
      <c r="O172" s="267"/>
      <c r="P172" s="267"/>
      <c r="Q172" s="267"/>
      <c r="R172" s="145"/>
      <c r="T172" s="175" t="s">
        <v>5</v>
      </c>
      <c r="U172" s="48" t="s">
        <v>42</v>
      </c>
      <c r="V172" s="40"/>
      <c r="W172" s="176">
        <f t="shared" si="26"/>
        <v>0</v>
      </c>
      <c r="X172" s="176">
        <v>0</v>
      </c>
      <c r="Y172" s="176">
        <f t="shared" si="27"/>
        <v>0</v>
      </c>
      <c r="Z172" s="176">
        <v>0</v>
      </c>
      <c r="AA172" s="177">
        <f t="shared" si="28"/>
        <v>0</v>
      </c>
      <c r="AR172" s="23" t="s">
        <v>294</v>
      </c>
      <c r="AT172" s="23" t="s">
        <v>193</v>
      </c>
      <c r="AU172" s="23" t="s">
        <v>87</v>
      </c>
      <c r="AY172" s="23" t="s">
        <v>192</v>
      </c>
      <c r="BE172" s="118">
        <f t="shared" si="29"/>
        <v>0</v>
      </c>
      <c r="BF172" s="118">
        <f t="shared" si="30"/>
        <v>0</v>
      </c>
      <c r="BG172" s="118">
        <f t="shared" si="31"/>
        <v>0</v>
      </c>
      <c r="BH172" s="118">
        <f t="shared" si="32"/>
        <v>0</v>
      </c>
      <c r="BI172" s="118">
        <f t="shared" si="33"/>
        <v>0</v>
      </c>
      <c r="BJ172" s="23" t="s">
        <v>87</v>
      </c>
      <c r="BK172" s="118">
        <f t="shared" si="34"/>
        <v>0</v>
      </c>
      <c r="BL172" s="23" t="s">
        <v>294</v>
      </c>
      <c r="BM172" s="23" t="s">
        <v>1759</v>
      </c>
    </row>
    <row r="173" spans="2:65" s="1" customFormat="1" ht="38.25" customHeight="1">
      <c r="B173" s="142"/>
      <c r="C173" s="171" t="s">
        <v>469</v>
      </c>
      <c r="D173" s="171" t="s">
        <v>193</v>
      </c>
      <c r="E173" s="172" t="s">
        <v>1760</v>
      </c>
      <c r="F173" s="268" t="s">
        <v>1761</v>
      </c>
      <c r="G173" s="268"/>
      <c r="H173" s="268"/>
      <c r="I173" s="268"/>
      <c r="J173" s="173" t="s">
        <v>467</v>
      </c>
      <c r="K173" s="174">
        <v>6</v>
      </c>
      <c r="L173" s="277">
        <v>0</v>
      </c>
      <c r="M173" s="277"/>
      <c r="N173" s="267">
        <f t="shared" si="25"/>
        <v>0</v>
      </c>
      <c r="O173" s="267"/>
      <c r="P173" s="267"/>
      <c r="Q173" s="267"/>
      <c r="R173" s="145"/>
      <c r="T173" s="175" t="s">
        <v>5</v>
      </c>
      <c r="U173" s="48" t="s">
        <v>42</v>
      </c>
      <c r="V173" s="40"/>
      <c r="W173" s="176">
        <f t="shared" si="26"/>
        <v>0</v>
      </c>
      <c r="X173" s="176">
        <v>0</v>
      </c>
      <c r="Y173" s="176">
        <f t="shared" si="27"/>
        <v>0</v>
      </c>
      <c r="Z173" s="176">
        <v>0</v>
      </c>
      <c r="AA173" s="177">
        <f t="shared" si="28"/>
        <v>0</v>
      </c>
      <c r="AR173" s="23" t="s">
        <v>294</v>
      </c>
      <c r="AT173" s="23" t="s">
        <v>193</v>
      </c>
      <c r="AU173" s="23" t="s">
        <v>87</v>
      </c>
      <c r="AY173" s="23" t="s">
        <v>192</v>
      </c>
      <c r="BE173" s="118">
        <f t="shared" si="29"/>
        <v>0</v>
      </c>
      <c r="BF173" s="118">
        <f t="shared" si="30"/>
        <v>0</v>
      </c>
      <c r="BG173" s="118">
        <f t="shared" si="31"/>
        <v>0</v>
      </c>
      <c r="BH173" s="118">
        <f t="shared" si="32"/>
        <v>0</v>
      </c>
      <c r="BI173" s="118">
        <f t="shared" si="33"/>
        <v>0</v>
      </c>
      <c r="BJ173" s="23" t="s">
        <v>87</v>
      </c>
      <c r="BK173" s="118">
        <f t="shared" si="34"/>
        <v>0</v>
      </c>
      <c r="BL173" s="23" t="s">
        <v>294</v>
      </c>
      <c r="BM173" s="23" t="s">
        <v>1762</v>
      </c>
    </row>
    <row r="174" spans="2:65" s="1" customFormat="1" ht="25.5" customHeight="1">
      <c r="B174" s="142"/>
      <c r="C174" s="171" t="s">
        <v>473</v>
      </c>
      <c r="D174" s="171" t="s">
        <v>193</v>
      </c>
      <c r="E174" s="172" t="s">
        <v>1763</v>
      </c>
      <c r="F174" s="268" t="s">
        <v>1764</v>
      </c>
      <c r="G174" s="268"/>
      <c r="H174" s="268"/>
      <c r="I174" s="268"/>
      <c r="J174" s="173" t="s">
        <v>467</v>
      </c>
      <c r="K174" s="174">
        <v>88</v>
      </c>
      <c r="L174" s="277">
        <v>0</v>
      </c>
      <c r="M174" s="277"/>
      <c r="N174" s="267">
        <f t="shared" si="25"/>
        <v>0</v>
      </c>
      <c r="O174" s="267"/>
      <c r="P174" s="267"/>
      <c r="Q174" s="267"/>
      <c r="R174" s="145"/>
      <c r="T174" s="175" t="s">
        <v>5</v>
      </c>
      <c r="U174" s="48" t="s">
        <v>42</v>
      </c>
      <c r="V174" s="40"/>
      <c r="W174" s="176">
        <f t="shared" si="26"/>
        <v>0</v>
      </c>
      <c r="X174" s="176">
        <v>0</v>
      </c>
      <c r="Y174" s="176">
        <f t="shared" si="27"/>
        <v>0</v>
      </c>
      <c r="Z174" s="176">
        <v>0</v>
      </c>
      <c r="AA174" s="177">
        <f t="shared" si="28"/>
        <v>0</v>
      </c>
      <c r="AR174" s="23" t="s">
        <v>294</v>
      </c>
      <c r="AT174" s="23" t="s">
        <v>193</v>
      </c>
      <c r="AU174" s="23" t="s">
        <v>87</v>
      </c>
      <c r="AY174" s="23" t="s">
        <v>192</v>
      </c>
      <c r="BE174" s="118">
        <f t="shared" si="29"/>
        <v>0</v>
      </c>
      <c r="BF174" s="118">
        <f t="shared" si="30"/>
        <v>0</v>
      </c>
      <c r="BG174" s="118">
        <f t="shared" si="31"/>
        <v>0</v>
      </c>
      <c r="BH174" s="118">
        <f t="shared" si="32"/>
        <v>0</v>
      </c>
      <c r="BI174" s="118">
        <f t="shared" si="33"/>
        <v>0</v>
      </c>
      <c r="BJ174" s="23" t="s">
        <v>87</v>
      </c>
      <c r="BK174" s="118">
        <f t="shared" si="34"/>
        <v>0</v>
      </c>
      <c r="BL174" s="23" t="s">
        <v>294</v>
      </c>
      <c r="BM174" s="23" t="s">
        <v>1765</v>
      </c>
    </row>
    <row r="175" spans="2:65" s="1" customFormat="1" ht="25.5" customHeight="1">
      <c r="B175" s="142"/>
      <c r="C175" s="171" t="s">
        <v>477</v>
      </c>
      <c r="D175" s="171" t="s">
        <v>193</v>
      </c>
      <c r="E175" s="172" t="s">
        <v>1766</v>
      </c>
      <c r="F175" s="268" t="s">
        <v>1767</v>
      </c>
      <c r="G175" s="268"/>
      <c r="H175" s="268"/>
      <c r="I175" s="268"/>
      <c r="J175" s="173" t="s">
        <v>467</v>
      </c>
      <c r="K175" s="174">
        <v>42</v>
      </c>
      <c r="L175" s="277">
        <v>0</v>
      </c>
      <c r="M175" s="277"/>
      <c r="N175" s="267">
        <f t="shared" si="25"/>
        <v>0</v>
      </c>
      <c r="O175" s="267"/>
      <c r="P175" s="267"/>
      <c r="Q175" s="267"/>
      <c r="R175" s="145"/>
      <c r="T175" s="175" t="s">
        <v>5</v>
      </c>
      <c r="U175" s="48" t="s">
        <v>42</v>
      </c>
      <c r="V175" s="40"/>
      <c r="W175" s="176">
        <f t="shared" si="26"/>
        <v>0</v>
      </c>
      <c r="X175" s="176">
        <v>0</v>
      </c>
      <c r="Y175" s="176">
        <f t="shared" si="27"/>
        <v>0</v>
      </c>
      <c r="Z175" s="176">
        <v>0</v>
      </c>
      <c r="AA175" s="177">
        <f t="shared" si="28"/>
        <v>0</v>
      </c>
      <c r="AR175" s="23" t="s">
        <v>294</v>
      </c>
      <c r="AT175" s="23" t="s">
        <v>193</v>
      </c>
      <c r="AU175" s="23" t="s">
        <v>87</v>
      </c>
      <c r="AY175" s="23" t="s">
        <v>192</v>
      </c>
      <c r="BE175" s="118">
        <f t="shared" si="29"/>
        <v>0</v>
      </c>
      <c r="BF175" s="118">
        <f t="shared" si="30"/>
        <v>0</v>
      </c>
      <c r="BG175" s="118">
        <f t="shared" si="31"/>
        <v>0</v>
      </c>
      <c r="BH175" s="118">
        <f t="shared" si="32"/>
        <v>0</v>
      </c>
      <c r="BI175" s="118">
        <f t="shared" si="33"/>
        <v>0</v>
      </c>
      <c r="BJ175" s="23" t="s">
        <v>87</v>
      </c>
      <c r="BK175" s="118">
        <f t="shared" si="34"/>
        <v>0</v>
      </c>
      <c r="BL175" s="23" t="s">
        <v>294</v>
      </c>
      <c r="BM175" s="23" t="s">
        <v>1768</v>
      </c>
    </row>
    <row r="176" spans="2:65" s="1" customFormat="1" ht="25.5" customHeight="1">
      <c r="B176" s="142"/>
      <c r="C176" s="171" t="s">
        <v>484</v>
      </c>
      <c r="D176" s="171" t="s">
        <v>193</v>
      </c>
      <c r="E176" s="172" t="s">
        <v>1769</v>
      </c>
      <c r="F176" s="268" t="s">
        <v>1770</v>
      </c>
      <c r="G176" s="268"/>
      <c r="H176" s="268"/>
      <c r="I176" s="268"/>
      <c r="J176" s="173" t="s">
        <v>467</v>
      </c>
      <c r="K176" s="174">
        <v>8</v>
      </c>
      <c r="L176" s="277">
        <v>0</v>
      </c>
      <c r="M176" s="277"/>
      <c r="N176" s="267">
        <f t="shared" si="25"/>
        <v>0</v>
      </c>
      <c r="O176" s="267"/>
      <c r="P176" s="267"/>
      <c r="Q176" s="267"/>
      <c r="R176" s="145"/>
      <c r="T176" s="175" t="s">
        <v>5</v>
      </c>
      <c r="U176" s="48" t="s">
        <v>42</v>
      </c>
      <c r="V176" s="40"/>
      <c r="W176" s="176">
        <f t="shared" si="26"/>
        <v>0</v>
      </c>
      <c r="X176" s="176">
        <v>0</v>
      </c>
      <c r="Y176" s="176">
        <f t="shared" si="27"/>
        <v>0</v>
      </c>
      <c r="Z176" s="176">
        <v>0</v>
      </c>
      <c r="AA176" s="177">
        <f t="shared" si="28"/>
        <v>0</v>
      </c>
      <c r="AR176" s="23" t="s">
        <v>294</v>
      </c>
      <c r="AT176" s="23" t="s">
        <v>193</v>
      </c>
      <c r="AU176" s="23" t="s">
        <v>87</v>
      </c>
      <c r="AY176" s="23" t="s">
        <v>192</v>
      </c>
      <c r="BE176" s="118">
        <f t="shared" si="29"/>
        <v>0</v>
      </c>
      <c r="BF176" s="118">
        <f t="shared" si="30"/>
        <v>0</v>
      </c>
      <c r="BG176" s="118">
        <f t="shared" si="31"/>
        <v>0</v>
      </c>
      <c r="BH176" s="118">
        <f t="shared" si="32"/>
        <v>0</v>
      </c>
      <c r="BI176" s="118">
        <f t="shared" si="33"/>
        <v>0</v>
      </c>
      <c r="BJ176" s="23" t="s">
        <v>87</v>
      </c>
      <c r="BK176" s="118">
        <f t="shared" si="34"/>
        <v>0</v>
      </c>
      <c r="BL176" s="23" t="s">
        <v>294</v>
      </c>
      <c r="BM176" s="23" t="s">
        <v>1771</v>
      </c>
    </row>
    <row r="177" spans="2:65" s="1" customFormat="1" ht="25.5" customHeight="1">
      <c r="B177" s="142"/>
      <c r="C177" s="171" t="s">
        <v>490</v>
      </c>
      <c r="D177" s="171" t="s">
        <v>193</v>
      </c>
      <c r="E177" s="172" t="s">
        <v>1772</v>
      </c>
      <c r="F177" s="268" t="s">
        <v>1773</v>
      </c>
      <c r="G177" s="268"/>
      <c r="H177" s="268"/>
      <c r="I177" s="268"/>
      <c r="J177" s="173" t="s">
        <v>467</v>
      </c>
      <c r="K177" s="174">
        <v>0.1</v>
      </c>
      <c r="L177" s="277">
        <v>0</v>
      </c>
      <c r="M177" s="277"/>
      <c r="N177" s="267">
        <f t="shared" si="25"/>
        <v>0</v>
      </c>
      <c r="O177" s="267"/>
      <c r="P177" s="267"/>
      <c r="Q177" s="267"/>
      <c r="R177" s="145"/>
      <c r="T177" s="175" t="s">
        <v>5</v>
      </c>
      <c r="U177" s="48" t="s">
        <v>42</v>
      </c>
      <c r="V177" s="40"/>
      <c r="W177" s="176">
        <f t="shared" si="26"/>
        <v>0</v>
      </c>
      <c r="X177" s="176">
        <v>0</v>
      </c>
      <c r="Y177" s="176">
        <f t="shared" si="27"/>
        <v>0</v>
      </c>
      <c r="Z177" s="176">
        <v>0</v>
      </c>
      <c r="AA177" s="177">
        <f t="shared" si="28"/>
        <v>0</v>
      </c>
      <c r="AR177" s="23" t="s">
        <v>294</v>
      </c>
      <c r="AT177" s="23" t="s">
        <v>193</v>
      </c>
      <c r="AU177" s="23" t="s">
        <v>87</v>
      </c>
      <c r="AY177" s="23" t="s">
        <v>192</v>
      </c>
      <c r="BE177" s="118">
        <f t="shared" si="29"/>
        <v>0</v>
      </c>
      <c r="BF177" s="118">
        <f t="shared" si="30"/>
        <v>0</v>
      </c>
      <c r="BG177" s="118">
        <f t="shared" si="31"/>
        <v>0</v>
      </c>
      <c r="BH177" s="118">
        <f t="shared" si="32"/>
        <v>0</v>
      </c>
      <c r="BI177" s="118">
        <f t="shared" si="33"/>
        <v>0</v>
      </c>
      <c r="BJ177" s="23" t="s">
        <v>87</v>
      </c>
      <c r="BK177" s="118">
        <f t="shared" si="34"/>
        <v>0</v>
      </c>
      <c r="BL177" s="23" t="s">
        <v>294</v>
      </c>
      <c r="BM177" s="23" t="s">
        <v>1774</v>
      </c>
    </row>
    <row r="178" spans="2:65" s="1" customFormat="1" ht="16.5" customHeight="1">
      <c r="B178" s="142"/>
      <c r="C178" s="171" t="s">
        <v>495</v>
      </c>
      <c r="D178" s="171" t="s">
        <v>193</v>
      </c>
      <c r="E178" s="172" t="s">
        <v>1775</v>
      </c>
      <c r="F178" s="268" t="s">
        <v>1776</v>
      </c>
      <c r="G178" s="268"/>
      <c r="H178" s="268"/>
      <c r="I178" s="268"/>
      <c r="J178" s="173" t="s">
        <v>288</v>
      </c>
      <c r="K178" s="174">
        <v>32</v>
      </c>
      <c r="L178" s="277">
        <v>0</v>
      </c>
      <c r="M178" s="277"/>
      <c r="N178" s="267">
        <f t="shared" si="25"/>
        <v>0</v>
      </c>
      <c r="O178" s="267"/>
      <c r="P178" s="267"/>
      <c r="Q178" s="267"/>
      <c r="R178" s="145"/>
      <c r="T178" s="175" t="s">
        <v>5</v>
      </c>
      <c r="U178" s="48" t="s">
        <v>42</v>
      </c>
      <c r="V178" s="40"/>
      <c r="W178" s="176">
        <f t="shared" si="26"/>
        <v>0</v>
      </c>
      <c r="X178" s="176">
        <v>0</v>
      </c>
      <c r="Y178" s="176">
        <f t="shared" si="27"/>
        <v>0</v>
      </c>
      <c r="Z178" s="176">
        <v>0</v>
      </c>
      <c r="AA178" s="177">
        <f t="shared" si="28"/>
        <v>0</v>
      </c>
      <c r="AR178" s="23" t="s">
        <v>294</v>
      </c>
      <c r="AT178" s="23" t="s">
        <v>193</v>
      </c>
      <c r="AU178" s="23" t="s">
        <v>87</v>
      </c>
      <c r="AY178" s="23" t="s">
        <v>192</v>
      </c>
      <c r="BE178" s="118">
        <f t="shared" si="29"/>
        <v>0</v>
      </c>
      <c r="BF178" s="118">
        <f t="shared" si="30"/>
        <v>0</v>
      </c>
      <c r="BG178" s="118">
        <f t="shared" si="31"/>
        <v>0</v>
      </c>
      <c r="BH178" s="118">
        <f t="shared" si="32"/>
        <v>0</v>
      </c>
      <c r="BI178" s="118">
        <f t="shared" si="33"/>
        <v>0</v>
      </c>
      <c r="BJ178" s="23" t="s">
        <v>87</v>
      </c>
      <c r="BK178" s="118">
        <f t="shared" si="34"/>
        <v>0</v>
      </c>
      <c r="BL178" s="23" t="s">
        <v>294</v>
      </c>
      <c r="BM178" s="23" t="s">
        <v>1777</v>
      </c>
    </row>
    <row r="179" spans="2:65" s="1" customFormat="1" ht="16.5" customHeight="1">
      <c r="B179" s="142"/>
      <c r="C179" s="215" t="s">
        <v>502</v>
      </c>
      <c r="D179" s="215" t="s">
        <v>656</v>
      </c>
      <c r="E179" s="216" t="s">
        <v>1778</v>
      </c>
      <c r="F179" s="321" t="s">
        <v>1779</v>
      </c>
      <c r="G179" s="321"/>
      <c r="H179" s="321"/>
      <c r="I179" s="321"/>
      <c r="J179" s="217" t="s">
        <v>288</v>
      </c>
      <c r="K179" s="218">
        <v>32</v>
      </c>
      <c r="L179" s="319">
        <v>0</v>
      </c>
      <c r="M179" s="319"/>
      <c r="N179" s="320">
        <f t="shared" si="25"/>
        <v>0</v>
      </c>
      <c r="O179" s="267"/>
      <c r="P179" s="267"/>
      <c r="Q179" s="267"/>
      <c r="R179" s="145"/>
      <c r="T179" s="175" t="s">
        <v>5</v>
      </c>
      <c r="U179" s="48" t="s">
        <v>42</v>
      </c>
      <c r="V179" s="40"/>
      <c r="W179" s="176">
        <f t="shared" si="26"/>
        <v>0</v>
      </c>
      <c r="X179" s="176">
        <v>0</v>
      </c>
      <c r="Y179" s="176">
        <f t="shared" si="27"/>
        <v>0</v>
      </c>
      <c r="Z179" s="176">
        <v>0</v>
      </c>
      <c r="AA179" s="177">
        <f t="shared" si="28"/>
        <v>0</v>
      </c>
      <c r="AR179" s="23" t="s">
        <v>436</v>
      </c>
      <c r="AT179" s="23" t="s">
        <v>656</v>
      </c>
      <c r="AU179" s="23" t="s">
        <v>87</v>
      </c>
      <c r="AY179" s="23" t="s">
        <v>192</v>
      </c>
      <c r="BE179" s="118">
        <f t="shared" si="29"/>
        <v>0</v>
      </c>
      <c r="BF179" s="118">
        <f t="shared" si="30"/>
        <v>0</v>
      </c>
      <c r="BG179" s="118">
        <f t="shared" si="31"/>
        <v>0</v>
      </c>
      <c r="BH179" s="118">
        <f t="shared" si="32"/>
        <v>0</v>
      </c>
      <c r="BI179" s="118">
        <f t="shared" si="33"/>
        <v>0</v>
      </c>
      <c r="BJ179" s="23" t="s">
        <v>87</v>
      </c>
      <c r="BK179" s="118">
        <f t="shared" si="34"/>
        <v>0</v>
      </c>
      <c r="BL179" s="23" t="s">
        <v>294</v>
      </c>
      <c r="BM179" s="23" t="s">
        <v>1780</v>
      </c>
    </row>
    <row r="180" spans="2:65" s="1" customFormat="1" ht="16.5" customHeight="1">
      <c r="B180" s="142"/>
      <c r="C180" s="171" t="s">
        <v>506</v>
      </c>
      <c r="D180" s="171" t="s">
        <v>193</v>
      </c>
      <c r="E180" s="172" t="s">
        <v>1781</v>
      </c>
      <c r="F180" s="268" t="s">
        <v>1782</v>
      </c>
      <c r="G180" s="268"/>
      <c r="H180" s="268"/>
      <c r="I180" s="268"/>
      <c r="J180" s="173" t="s">
        <v>288</v>
      </c>
      <c r="K180" s="174">
        <v>1</v>
      </c>
      <c r="L180" s="277">
        <v>0</v>
      </c>
      <c r="M180" s="277"/>
      <c r="N180" s="267">
        <f t="shared" si="25"/>
        <v>0</v>
      </c>
      <c r="O180" s="267"/>
      <c r="P180" s="267"/>
      <c r="Q180" s="267"/>
      <c r="R180" s="145"/>
      <c r="T180" s="175" t="s">
        <v>5</v>
      </c>
      <c r="U180" s="48" t="s">
        <v>42</v>
      </c>
      <c r="V180" s="40"/>
      <c r="W180" s="176">
        <f t="shared" si="26"/>
        <v>0</v>
      </c>
      <c r="X180" s="176">
        <v>0</v>
      </c>
      <c r="Y180" s="176">
        <f t="shared" si="27"/>
        <v>0</v>
      </c>
      <c r="Z180" s="176">
        <v>0</v>
      </c>
      <c r="AA180" s="177">
        <f t="shared" si="28"/>
        <v>0</v>
      </c>
      <c r="AR180" s="23" t="s">
        <v>294</v>
      </c>
      <c r="AT180" s="23" t="s">
        <v>193</v>
      </c>
      <c r="AU180" s="23" t="s">
        <v>87</v>
      </c>
      <c r="AY180" s="23" t="s">
        <v>192</v>
      </c>
      <c r="BE180" s="118">
        <f t="shared" si="29"/>
        <v>0</v>
      </c>
      <c r="BF180" s="118">
        <f t="shared" si="30"/>
        <v>0</v>
      </c>
      <c r="BG180" s="118">
        <f t="shared" si="31"/>
        <v>0</v>
      </c>
      <c r="BH180" s="118">
        <f t="shared" si="32"/>
        <v>0</v>
      </c>
      <c r="BI180" s="118">
        <f t="shared" si="33"/>
        <v>0</v>
      </c>
      <c r="BJ180" s="23" t="s">
        <v>87</v>
      </c>
      <c r="BK180" s="118">
        <f t="shared" si="34"/>
        <v>0</v>
      </c>
      <c r="BL180" s="23" t="s">
        <v>294</v>
      </c>
      <c r="BM180" s="23" t="s">
        <v>1783</v>
      </c>
    </row>
    <row r="181" spans="2:65" s="1" customFormat="1" ht="25.5" customHeight="1">
      <c r="B181" s="142"/>
      <c r="C181" s="171" t="s">
        <v>511</v>
      </c>
      <c r="D181" s="171" t="s">
        <v>193</v>
      </c>
      <c r="E181" s="172" t="s">
        <v>1784</v>
      </c>
      <c r="F181" s="268" t="s">
        <v>1785</v>
      </c>
      <c r="G181" s="268"/>
      <c r="H181" s="268"/>
      <c r="I181" s="268"/>
      <c r="J181" s="173" t="s">
        <v>288</v>
      </c>
      <c r="K181" s="174">
        <v>2</v>
      </c>
      <c r="L181" s="277">
        <v>0</v>
      </c>
      <c r="M181" s="277"/>
      <c r="N181" s="267">
        <f t="shared" si="25"/>
        <v>0</v>
      </c>
      <c r="O181" s="267"/>
      <c r="P181" s="267"/>
      <c r="Q181" s="267"/>
      <c r="R181" s="145"/>
      <c r="T181" s="175" t="s">
        <v>5</v>
      </c>
      <c r="U181" s="48" t="s">
        <v>42</v>
      </c>
      <c r="V181" s="40"/>
      <c r="W181" s="176">
        <f t="shared" si="26"/>
        <v>0</v>
      </c>
      <c r="X181" s="176">
        <v>0</v>
      </c>
      <c r="Y181" s="176">
        <f t="shared" si="27"/>
        <v>0</v>
      </c>
      <c r="Z181" s="176">
        <v>0</v>
      </c>
      <c r="AA181" s="177">
        <f t="shared" si="28"/>
        <v>0</v>
      </c>
      <c r="AR181" s="23" t="s">
        <v>294</v>
      </c>
      <c r="AT181" s="23" t="s">
        <v>193</v>
      </c>
      <c r="AU181" s="23" t="s">
        <v>87</v>
      </c>
      <c r="AY181" s="23" t="s">
        <v>192</v>
      </c>
      <c r="BE181" s="118">
        <f t="shared" si="29"/>
        <v>0</v>
      </c>
      <c r="BF181" s="118">
        <f t="shared" si="30"/>
        <v>0</v>
      </c>
      <c r="BG181" s="118">
        <f t="shared" si="31"/>
        <v>0</v>
      </c>
      <c r="BH181" s="118">
        <f t="shared" si="32"/>
        <v>0</v>
      </c>
      <c r="BI181" s="118">
        <f t="shared" si="33"/>
        <v>0</v>
      </c>
      <c r="BJ181" s="23" t="s">
        <v>87</v>
      </c>
      <c r="BK181" s="118">
        <f t="shared" si="34"/>
        <v>0</v>
      </c>
      <c r="BL181" s="23" t="s">
        <v>294</v>
      </c>
      <c r="BM181" s="23" t="s">
        <v>1786</v>
      </c>
    </row>
    <row r="182" spans="2:65" s="1" customFormat="1" ht="25.5" customHeight="1">
      <c r="B182" s="142"/>
      <c r="C182" s="215" t="s">
        <v>519</v>
      </c>
      <c r="D182" s="215" t="s">
        <v>656</v>
      </c>
      <c r="E182" s="216" t="s">
        <v>1787</v>
      </c>
      <c r="F182" s="321" t="s">
        <v>1788</v>
      </c>
      <c r="G182" s="321"/>
      <c r="H182" s="321"/>
      <c r="I182" s="321"/>
      <c r="J182" s="217" t="s">
        <v>288</v>
      </c>
      <c r="K182" s="218">
        <v>2</v>
      </c>
      <c r="L182" s="319">
        <v>0</v>
      </c>
      <c r="M182" s="319"/>
      <c r="N182" s="320">
        <f t="shared" si="25"/>
        <v>0</v>
      </c>
      <c r="O182" s="267"/>
      <c r="P182" s="267"/>
      <c r="Q182" s="267"/>
      <c r="R182" s="145"/>
      <c r="T182" s="175" t="s">
        <v>5</v>
      </c>
      <c r="U182" s="48" t="s">
        <v>42</v>
      </c>
      <c r="V182" s="40"/>
      <c r="W182" s="176">
        <f t="shared" si="26"/>
        <v>0</v>
      </c>
      <c r="X182" s="176">
        <v>0</v>
      </c>
      <c r="Y182" s="176">
        <f t="shared" si="27"/>
        <v>0</v>
      </c>
      <c r="Z182" s="176">
        <v>0</v>
      </c>
      <c r="AA182" s="177">
        <f t="shared" si="28"/>
        <v>0</v>
      </c>
      <c r="AR182" s="23" t="s">
        <v>436</v>
      </c>
      <c r="AT182" s="23" t="s">
        <v>656</v>
      </c>
      <c r="AU182" s="23" t="s">
        <v>87</v>
      </c>
      <c r="AY182" s="23" t="s">
        <v>192</v>
      </c>
      <c r="BE182" s="118">
        <f t="shared" si="29"/>
        <v>0</v>
      </c>
      <c r="BF182" s="118">
        <f t="shared" si="30"/>
        <v>0</v>
      </c>
      <c r="BG182" s="118">
        <f t="shared" si="31"/>
        <v>0</v>
      </c>
      <c r="BH182" s="118">
        <f t="shared" si="32"/>
        <v>0</v>
      </c>
      <c r="BI182" s="118">
        <f t="shared" si="33"/>
        <v>0</v>
      </c>
      <c r="BJ182" s="23" t="s">
        <v>87</v>
      </c>
      <c r="BK182" s="118">
        <f t="shared" si="34"/>
        <v>0</v>
      </c>
      <c r="BL182" s="23" t="s">
        <v>294</v>
      </c>
      <c r="BM182" s="23" t="s">
        <v>1789</v>
      </c>
    </row>
    <row r="183" spans="2:65" s="1" customFormat="1" ht="25.5" customHeight="1">
      <c r="B183" s="142"/>
      <c r="C183" s="171" t="s">
        <v>523</v>
      </c>
      <c r="D183" s="171" t="s">
        <v>193</v>
      </c>
      <c r="E183" s="172" t="s">
        <v>1790</v>
      </c>
      <c r="F183" s="268" t="s">
        <v>1791</v>
      </c>
      <c r="G183" s="268"/>
      <c r="H183" s="268"/>
      <c r="I183" s="268"/>
      <c r="J183" s="173" t="s">
        <v>288</v>
      </c>
      <c r="K183" s="174">
        <v>2</v>
      </c>
      <c r="L183" s="277">
        <v>0</v>
      </c>
      <c r="M183" s="277"/>
      <c r="N183" s="267">
        <f t="shared" si="25"/>
        <v>0</v>
      </c>
      <c r="O183" s="267"/>
      <c r="P183" s="267"/>
      <c r="Q183" s="267"/>
      <c r="R183" s="145"/>
      <c r="T183" s="175" t="s">
        <v>5</v>
      </c>
      <c r="U183" s="48" t="s">
        <v>42</v>
      </c>
      <c r="V183" s="40"/>
      <c r="W183" s="176">
        <f t="shared" si="26"/>
        <v>0</v>
      </c>
      <c r="X183" s="176">
        <v>0</v>
      </c>
      <c r="Y183" s="176">
        <f t="shared" si="27"/>
        <v>0</v>
      </c>
      <c r="Z183" s="176">
        <v>0</v>
      </c>
      <c r="AA183" s="177">
        <f t="shared" si="28"/>
        <v>0</v>
      </c>
      <c r="AR183" s="23" t="s">
        <v>294</v>
      </c>
      <c r="AT183" s="23" t="s">
        <v>193</v>
      </c>
      <c r="AU183" s="23" t="s">
        <v>87</v>
      </c>
      <c r="AY183" s="23" t="s">
        <v>192</v>
      </c>
      <c r="BE183" s="118">
        <f t="shared" si="29"/>
        <v>0</v>
      </c>
      <c r="BF183" s="118">
        <f t="shared" si="30"/>
        <v>0</v>
      </c>
      <c r="BG183" s="118">
        <f t="shared" si="31"/>
        <v>0</v>
      </c>
      <c r="BH183" s="118">
        <f t="shared" si="32"/>
        <v>0</v>
      </c>
      <c r="BI183" s="118">
        <f t="shared" si="33"/>
        <v>0</v>
      </c>
      <c r="BJ183" s="23" t="s">
        <v>87</v>
      </c>
      <c r="BK183" s="118">
        <f t="shared" si="34"/>
        <v>0</v>
      </c>
      <c r="BL183" s="23" t="s">
        <v>294</v>
      </c>
      <c r="BM183" s="23" t="s">
        <v>1792</v>
      </c>
    </row>
    <row r="184" spans="2:65" s="1" customFormat="1" ht="25.5" customHeight="1">
      <c r="B184" s="142"/>
      <c r="C184" s="215" t="s">
        <v>528</v>
      </c>
      <c r="D184" s="215" t="s">
        <v>656</v>
      </c>
      <c r="E184" s="216" t="s">
        <v>1793</v>
      </c>
      <c r="F184" s="321" t="s">
        <v>1794</v>
      </c>
      <c r="G184" s="321"/>
      <c r="H184" s="321"/>
      <c r="I184" s="321"/>
      <c r="J184" s="217" t="s">
        <v>288</v>
      </c>
      <c r="K184" s="218">
        <v>2</v>
      </c>
      <c r="L184" s="319">
        <v>0</v>
      </c>
      <c r="M184" s="319"/>
      <c r="N184" s="320">
        <f t="shared" si="25"/>
        <v>0</v>
      </c>
      <c r="O184" s="267"/>
      <c r="P184" s="267"/>
      <c r="Q184" s="267"/>
      <c r="R184" s="145"/>
      <c r="T184" s="175" t="s">
        <v>5</v>
      </c>
      <c r="U184" s="48" t="s">
        <v>42</v>
      </c>
      <c r="V184" s="40"/>
      <c r="W184" s="176">
        <f t="shared" si="26"/>
        <v>0</v>
      </c>
      <c r="X184" s="176">
        <v>0</v>
      </c>
      <c r="Y184" s="176">
        <f t="shared" si="27"/>
        <v>0</v>
      </c>
      <c r="Z184" s="176">
        <v>0</v>
      </c>
      <c r="AA184" s="177">
        <f t="shared" si="28"/>
        <v>0</v>
      </c>
      <c r="AR184" s="23" t="s">
        <v>436</v>
      </c>
      <c r="AT184" s="23" t="s">
        <v>656</v>
      </c>
      <c r="AU184" s="23" t="s">
        <v>87</v>
      </c>
      <c r="AY184" s="23" t="s">
        <v>192</v>
      </c>
      <c r="BE184" s="118">
        <f t="shared" si="29"/>
        <v>0</v>
      </c>
      <c r="BF184" s="118">
        <f t="shared" si="30"/>
        <v>0</v>
      </c>
      <c r="BG184" s="118">
        <f t="shared" si="31"/>
        <v>0</v>
      </c>
      <c r="BH184" s="118">
        <f t="shared" si="32"/>
        <v>0</v>
      </c>
      <c r="BI184" s="118">
        <f t="shared" si="33"/>
        <v>0</v>
      </c>
      <c r="BJ184" s="23" t="s">
        <v>87</v>
      </c>
      <c r="BK184" s="118">
        <f t="shared" si="34"/>
        <v>0</v>
      </c>
      <c r="BL184" s="23" t="s">
        <v>294</v>
      </c>
      <c r="BM184" s="23" t="s">
        <v>1795</v>
      </c>
    </row>
    <row r="185" spans="2:65" s="1" customFormat="1" ht="25.5" customHeight="1">
      <c r="B185" s="142"/>
      <c r="C185" s="171" t="s">
        <v>532</v>
      </c>
      <c r="D185" s="171" t="s">
        <v>193</v>
      </c>
      <c r="E185" s="172" t="s">
        <v>1796</v>
      </c>
      <c r="F185" s="268" t="s">
        <v>1797</v>
      </c>
      <c r="G185" s="268"/>
      <c r="H185" s="268"/>
      <c r="I185" s="268"/>
      <c r="J185" s="173" t="s">
        <v>288</v>
      </c>
      <c r="K185" s="174">
        <v>1</v>
      </c>
      <c r="L185" s="277">
        <v>0</v>
      </c>
      <c r="M185" s="277"/>
      <c r="N185" s="267">
        <f t="shared" si="25"/>
        <v>0</v>
      </c>
      <c r="O185" s="267"/>
      <c r="P185" s="267"/>
      <c r="Q185" s="267"/>
      <c r="R185" s="145"/>
      <c r="T185" s="175" t="s">
        <v>5</v>
      </c>
      <c r="U185" s="48" t="s">
        <v>42</v>
      </c>
      <c r="V185" s="40"/>
      <c r="W185" s="176">
        <f t="shared" si="26"/>
        <v>0</v>
      </c>
      <c r="X185" s="176">
        <v>0</v>
      </c>
      <c r="Y185" s="176">
        <f t="shared" si="27"/>
        <v>0</v>
      </c>
      <c r="Z185" s="176">
        <v>0</v>
      </c>
      <c r="AA185" s="177">
        <f t="shared" si="28"/>
        <v>0</v>
      </c>
      <c r="AR185" s="23" t="s">
        <v>294</v>
      </c>
      <c r="AT185" s="23" t="s">
        <v>193</v>
      </c>
      <c r="AU185" s="23" t="s">
        <v>87</v>
      </c>
      <c r="AY185" s="23" t="s">
        <v>192</v>
      </c>
      <c r="BE185" s="118">
        <f t="shared" si="29"/>
        <v>0</v>
      </c>
      <c r="BF185" s="118">
        <f t="shared" si="30"/>
        <v>0</v>
      </c>
      <c r="BG185" s="118">
        <f t="shared" si="31"/>
        <v>0</v>
      </c>
      <c r="BH185" s="118">
        <f t="shared" si="32"/>
        <v>0</v>
      </c>
      <c r="BI185" s="118">
        <f t="shared" si="33"/>
        <v>0</v>
      </c>
      <c r="BJ185" s="23" t="s">
        <v>87</v>
      </c>
      <c r="BK185" s="118">
        <f t="shared" si="34"/>
        <v>0</v>
      </c>
      <c r="BL185" s="23" t="s">
        <v>294</v>
      </c>
      <c r="BM185" s="23" t="s">
        <v>1798</v>
      </c>
    </row>
    <row r="186" spans="2:65" s="1" customFormat="1" ht="25.5" customHeight="1">
      <c r="B186" s="142"/>
      <c r="C186" s="215" t="s">
        <v>536</v>
      </c>
      <c r="D186" s="215" t="s">
        <v>656</v>
      </c>
      <c r="E186" s="216" t="s">
        <v>1799</v>
      </c>
      <c r="F186" s="321" t="s">
        <v>1800</v>
      </c>
      <c r="G186" s="321"/>
      <c r="H186" s="321"/>
      <c r="I186" s="321"/>
      <c r="J186" s="217" t="s">
        <v>288</v>
      </c>
      <c r="K186" s="218">
        <v>1</v>
      </c>
      <c r="L186" s="319">
        <v>0</v>
      </c>
      <c r="M186" s="319"/>
      <c r="N186" s="320">
        <f t="shared" si="25"/>
        <v>0</v>
      </c>
      <c r="O186" s="267"/>
      <c r="P186" s="267"/>
      <c r="Q186" s="267"/>
      <c r="R186" s="145"/>
      <c r="T186" s="175" t="s">
        <v>5</v>
      </c>
      <c r="U186" s="48" t="s">
        <v>42</v>
      </c>
      <c r="V186" s="40"/>
      <c r="W186" s="176">
        <f t="shared" si="26"/>
        <v>0</v>
      </c>
      <c r="X186" s="176">
        <v>0</v>
      </c>
      <c r="Y186" s="176">
        <f t="shared" si="27"/>
        <v>0</v>
      </c>
      <c r="Z186" s="176">
        <v>0</v>
      </c>
      <c r="AA186" s="177">
        <f t="shared" si="28"/>
        <v>0</v>
      </c>
      <c r="AR186" s="23" t="s">
        <v>436</v>
      </c>
      <c r="AT186" s="23" t="s">
        <v>656</v>
      </c>
      <c r="AU186" s="23" t="s">
        <v>87</v>
      </c>
      <c r="AY186" s="23" t="s">
        <v>192</v>
      </c>
      <c r="BE186" s="118">
        <f t="shared" si="29"/>
        <v>0</v>
      </c>
      <c r="BF186" s="118">
        <f t="shared" si="30"/>
        <v>0</v>
      </c>
      <c r="BG186" s="118">
        <f t="shared" si="31"/>
        <v>0</v>
      </c>
      <c r="BH186" s="118">
        <f t="shared" si="32"/>
        <v>0</v>
      </c>
      <c r="BI186" s="118">
        <f t="shared" si="33"/>
        <v>0</v>
      </c>
      <c r="BJ186" s="23" t="s">
        <v>87</v>
      </c>
      <c r="BK186" s="118">
        <f t="shared" si="34"/>
        <v>0</v>
      </c>
      <c r="BL186" s="23" t="s">
        <v>294</v>
      </c>
      <c r="BM186" s="23" t="s">
        <v>1801</v>
      </c>
    </row>
    <row r="187" spans="2:65" s="1" customFormat="1" ht="25.5" customHeight="1">
      <c r="B187" s="142"/>
      <c r="C187" s="171" t="s">
        <v>540</v>
      </c>
      <c r="D187" s="171" t="s">
        <v>193</v>
      </c>
      <c r="E187" s="172" t="s">
        <v>1802</v>
      </c>
      <c r="F187" s="268" t="s">
        <v>1803</v>
      </c>
      <c r="G187" s="268"/>
      <c r="H187" s="268"/>
      <c r="I187" s="268"/>
      <c r="J187" s="173" t="s">
        <v>288</v>
      </c>
      <c r="K187" s="174">
        <v>1</v>
      </c>
      <c r="L187" s="277">
        <v>0</v>
      </c>
      <c r="M187" s="277"/>
      <c r="N187" s="267">
        <f t="shared" si="25"/>
        <v>0</v>
      </c>
      <c r="O187" s="267"/>
      <c r="P187" s="267"/>
      <c r="Q187" s="267"/>
      <c r="R187" s="145"/>
      <c r="T187" s="175" t="s">
        <v>5</v>
      </c>
      <c r="U187" s="48" t="s">
        <v>42</v>
      </c>
      <c r="V187" s="40"/>
      <c r="W187" s="176">
        <f t="shared" si="26"/>
        <v>0</v>
      </c>
      <c r="X187" s="176">
        <v>0</v>
      </c>
      <c r="Y187" s="176">
        <f t="shared" si="27"/>
        <v>0</v>
      </c>
      <c r="Z187" s="176">
        <v>0</v>
      </c>
      <c r="AA187" s="177">
        <f t="shared" si="28"/>
        <v>0</v>
      </c>
      <c r="AR187" s="23" t="s">
        <v>294</v>
      </c>
      <c r="AT187" s="23" t="s">
        <v>193</v>
      </c>
      <c r="AU187" s="23" t="s">
        <v>87</v>
      </c>
      <c r="AY187" s="23" t="s">
        <v>192</v>
      </c>
      <c r="BE187" s="118">
        <f t="shared" si="29"/>
        <v>0</v>
      </c>
      <c r="BF187" s="118">
        <f t="shared" si="30"/>
        <v>0</v>
      </c>
      <c r="BG187" s="118">
        <f t="shared" si="31"/>
        <v>0</v>
      </c>
      <c r="BH187" s="118">
        <f t="shared" si="32"/>
        <v>0</v>
      </c>
      <c r="BI187" s="118">
        <f t="shared" si="33"/>
        <v>0</v>
      </c>
      <c r="BJ187" s="23" t="s">
        <v>87</v>
      </c>
      <c r="BK187" s="118">
        <f t="shared" si="34"/>
        <v>0</v>
      </c>
      <c r="BL187" s="23" t="s">
        <v>294</v>
      </c>
      <c r="BM187" s="23" t="s">
        <v>1804</v>
      </c>
    </row>
    <row r="188" spans="2:65" s="1" customFormat="1" ht="16.5" customHeight="1">
      <c r="B188" s="142"/>
      <c r="C188" s="215" t="s">
        <v>548</v>
      </c>
      <c r="D188" s="215" t="s">
        <v>656</v>
      </c>
      <c r="E188" s="216" t="s">
        <v>1805</v>
      </c>
      <c r="F188" s="321" t="s">
        <v>1806</v>
      </c>
      <c r="G188" s="321"/>
      <c r="H188" s="321"/>
      <c r="I188" s="321"/>
      <c r="J188" s="217" t="s">
        <v>288</v>
      </c>
      <c r="K188" s="218">
        <v>1</v>
      </c>
      <c r="L188" s="319">
        <v>0</v>
      </c>
      <c r="M188" s="319"/>
      <c r="N188" s="320">
        <f t="shared" si="25"/>
        <v>0</v>
      </c>
      <c r="O188" s="267"/>
      <c r="P188" s="267"/>
      <c r="Q188" s="267"/>
      <c r="R188" s="145"/>
      <c r="T188" s="175" t="s">
        <v>5</v>
      </c>
      <c r="U188" s="48" t="s">
        <v>42</v>
      </c>
      <c r="V188" s="40"/>
      <c r="W188" s="176">
        <f t="shared" si="26"/>
        <v>0</v>
      </c>
      <c r="X188" s="176">
        <v>0</v>
      </c>
      <c r="Y188" s="176">
        <f t="shared" si="27"/>
        <v>0</v>
      </c>
      <c r="Z188" s="176">
        <v>0</v>
      </c>
      <c r="AA188" s="177">
        <f t="shared" si="28"/>
        <v>0</v>
      </c>
      <c r="AR188" s="23" t="s">
        <v>436</v>
      </c>
      <c r="AT188" s="23" t="s">
        <v>656</v>
      </c>
      <c r="AU188" s="23" t="s">
        <v>87</v>
      </c>
      <c r="AY188" s="23" t="s">
        <v>192</v>
      </c>
      <c r="BE188" s="118">
        <f t="shared" si="29"/>
        <v>0</v>
      </c>
      <c r="BF188" s="118">
        <f t="shared" si="30"/>
        <v>0</v>
      </c>
      <c r="BG188" s="118">
        <f t="shared" si="31"/>
        <v>0</v>
      </c>
      <c r="BH188" s="118">
        <f t="shared" si="32"/>
        <v>0</v>
      </c>
      <c r="BI188" s="118">
        <f t="shared" si="33"/>
        <v>0</v>
      </c>
      <c r="BJ188" s="23" t="s">
        <v>87</v>
      </c>
      <c r="BK188" s="118">
        <f t="shared" si="34"/>
        <v>0</v>
      </c>
      <c r="BL188" s="23" t="s">
        <v>294</v>
      </c>
      <c r="BM188" s="23" t="s">
        <v>1807</v>
      </c>
    </row>
    <row r="189" spans="2:65" s="1" customFormat="1" ht="16.5" customHeight="1">
      <c r="B189" s="142"/>
      <c r="C189" s="171" t="s">
        <v>553</v>
      </c>
      <c r="D189" s="171" t="s">
        <v>193</v>
      </c>
      <c r="E189" s="172" t="s">
        <v>1808</v>
      </c>
      <c r="F189" s="268" t="s">
        <v>1809</v>
      </c>
      <c r="G189" s="268"/>
      <c r="H189" s="268"/>
      <c r="I189" s="268"/>
      <c r="J189" s="173" t="s">
        <v>288</v>
      </c>
      <c r="K189" s="174">
        <v>1</v>
      </c>
      <c r="L189" s="277">
        <v>0</v>
      </c>
      <c r="M189" s="277"/>
      <c r="N189" s="267">
        <f t="shared" si="25"/>
        <v>0</v>
      </c>
      <c r="O189" s="267"/>
      <c r="P189" s="267"/>
      <c r="Q189" s="267"/>
      <c r="R189" s="145"/>
      <c r="T189" s="175" t="s">
        <v>5</v>
      </c>
      <c r="U189" s="48" t="s">
        <v>42</v>
      </c>
      <c r="V189" s="40"/>
      <c r="W189" s="176">
        <f t="shared" si="26"/>
        <v>0</v>
      </c>
      <c r="X189" s="176">
        <v>0</v>
      </c>
      <c r="Y189" s="176">
        <f t="shared" si="27"/>
        <v>0</v>
      </c>
      <c r="Z189" s="176">
        <v>0</v>
      </c>
      <c r="AA189" s="177">
        <f t="shared" si="28"/>
        <v>0</v>
      </c>
      <c r="AR189" s="23" t="s">
        <v>294</v>
      </c>
      <c r="AT189" s="23" t="s">
        <v>193</v>
      </c>
      <c r="AU189" s="23" t="s">
        <v>87</v>
      </c>
      <c r="AY189" s="23" t="s">
        <v>192</v>
      </c>
      <c r="BE189" s="118">
        <f t="shared" si="29"/>
        <v>0</v>
      </c>
      <c r="BF189" s="118">
        <f t="shared" si="30"/>
        <v>0</v>
      </c>
      <c r="BG189" s="118">
        <f t="shared" si="31"/>
        <v>0</v>
      </c>
      <c r="BH189" s="118">
        <f t="shared" si="32"/>
        <v>0</v>
      </c>
      <c r="BI189" s="118">
        <f t="shared" si="33"/>
        <v>0</v>
      </c>
      <c r="BJ189" s="23" t="s">
        <v>87</v>
      </c>
      <c r="BK189" s="118">
        <f t="shared" si="34"/>
        <v>0</v>
      </c>
      <c r="BL189" s="23" t="s">
        <v>294</v>
      </c>
      <c r="BM189" s="23" t="s">
        <v>1810</v>
      </c>
    </row>
    <row r="190" spans="2:65" s="1" customFormat="1" ht="25.5" customHeight="1">
      <c r="B190" s="142"/>
      <c r="C190" s="215" t="s">
        <v>557</v>
      </c>
      <c r="D190" s="215" t="s">
        <v>656</v>
      </c>
      <c r="E190" s="216" t="s">
        <v>1811</v>
      </c>
      <c r="F190" s="321" t="s">
        <v>1812</v>
      </c>
      <c r="G190" s="321"/>
      <c r="H190" s="321"/>
      <c r="I190" s="321"/>
      <c r="J190" s="217" t="s">
        <v>288</v>
      </c>
      <c r="K190" s="218">
        <v>1</v>
      </c>
      <c r="L190" s="319">
        <v>0</v>
      </c>
      <c r="M190" s="319"/>
      <c r="N190" s="320">
        <f t="shared" si="25"/>
        <v>0</v>
      </c>
      <c r="O190" s="267"/>
      <c r="P190" s="267"/>
      <c r="Q190" s="267"/>
      <c r="R190" s="145"/>
      <c r="T190" s="175" t="s">
        <v>5</v>
      </c>
      <c r="U190" s="48" t="s">
        <v>42</v>
      </c>
      <c r="V190" s="40"/>
      <c r="W190" s="176">
        <f t="shared" si="26"/>
        <v>0</v>
      </c>
      <c r="X190" s="176">
        <v>0</v>
      </c>
      <c r="Y190" s="176">
        <f t="shared" si="27"/>
        <v>0</v>
      </c>
      <c r="Z190" s="176">
        <v>0</v>
      </c>
      <c r="AA190" s="177">
        <f t="shared" si="28"/>
        <v>0</v>
      </c>
      <c r="AR190" s="23" t="s">
        <v>436</v>
      </c>
      <c r="AT190" s="23" t="s">
        <v>656</v>
      </c>
      <c r="AU190" s="23" t="s">
        <v>87</v>
      </c>
      <c r="AY190" s="23" t="s">
        <v>192</v>
      </c>
      <c r="BE190" s="118">
        <f t="shared" si="29"/>
        <v>0</v>
      </c>
      <c r="BF190" s="118">
        <f t="shared" si="30"/>
        <v>0</v>
      </c>
      <c r="BG190" s="118">
        <f t="shared" si="31"/>
        <v>0</v>
      </c>
      <c r="BH190" s="118">
        <f t="shared" si="32"/>
        <v>0</v>
      </c>
      <c r="BI190" s="118">
        <f t="shared" si="33"/>
        <v>0</v>
      </c>
      <c r="BJ190" s="23" t="s">
        <v>87</v>
      </c>
      <c r="BK190" s="118">
        <f t="shared" si="34"/>
        <v>0</v>
      </c>
      <c r="BL190" s="23" t="s">
        <v>294</v>
      </c>
      <c r="BM190" s="23" t="s">
        <v>1813</v>
      </c>
    </row>
    <row r="191" spans="2:65" s="1" customFormat="1" ht="25.5" customHeight="1">
      <c r="B191" s="142"/>
      <c r="C191" s="171" t="s">
        <v>562</v>
      </c>
      <c r="D191" s="171" t="s">
        <v>193</v>
      </c>
      <c r="E191" s="172" t="s">
        <v>1814</v>
      </c>
      <c r="F191" s="268" t="s">
        <v>1815</v>
      </c>
      <c r="G191" s="268"/>
      <c r="H191" s="268"/>
      <c r="I191" s="268"/>
      <c r="J191" s="173" t="s">
        <v>288</v>
      </c>
      <c r="K191" s="174">
        <v>1</v>
      </c>
      <c r="L191" s="277">
        <v>0</v>
      </c>
      <c r="M191" s="277"/>
      <c r="N191" s="267">
        <f t="shared" si="25"/>
        <v>0</v>
      </c>
      <c r="O191" s="267"/>
      <c r="P191" s="267"/>
      <c r="Q191" s="267"/>
      <c r="R191" s="145"/>
      <c r="T191" s="175" t="s">
        <v>5</v>
      </c>
      <c r="U191" s="48" t="s">
        <v>42</v>
      </c>
      <c r="V191" s="40"/>
      <c r="W191" s="176">
        <f t="shared" si="26"/>
        <v>0</v>
      </c>
      <c r="X191" s="176">
        <v>0</v>
      </c>
      <c r="Y191" s="176">
        <f t="shared" si="27"/>
        <v>0</v>
      </c>
      <c r="Z191" s="176">
        <v>0</v>
      </c>
      <c r="AA191" s="177">
        <f t="shared" si="28"/>
        <v>0</v>
      </c>
      <c r="AR191" s="23" t="s">
        <v>294</v>
      </c>
      <c r="AT191" s="23" t="s">
        <v>193</v>
      </c>
      <c r="AU191" s="23" t="s">
        <v>87</v>
      </c>
      <c r="AY191" s="23" t="s">
        <v>192</v>
      </c>
      <c r="BE191" s="118">
        <f t="shared" si="29"/>
        <v>0</v>
      </c>
      <c r="BF191" s="118">
        <f t="shared" si="30"/>
        <v>0</v>
      </c>
      <c r="BG191" s="118">
        <f t="shared" si="31"/>
        <v>0</v>
      </c>
      <c r="BH191" s="118">
        <f t="shared" si="32"/>
        <v>0</v>
      </c>
      <c r="BI191" s="118">
        <f t="shared" si="33"/>
        <v>0</v>
      </c>
      <c r="BJ191" s="23" t="s">
        <v>87</v>
      </c>
      <c r="BK191" s="118">
        <f t="shared" si="34"/>
        <v>0</v>
      </c>
      <c r="BL191" s="23" t="s">
        <v>294</v>
      </c>
      <c r="BM191" s="23" t="s">
        <v>1816</v>
      </c>
    </row>
    <row r="192" spans="2:65" s="1" customFormat="1" ht="25.5" customHeight="1">
      <c r="B192" s="142"/>
      <c r="C192" s="215" t="s">
        <v>566</v>
      </c>
      <c r="D192" s="215" t="s">
        <v>656</v>
      </c>
      <c r="E192" s="216" t="s">
        <v>1817</v>
      </c>
      <c r="F192" s="321" t="s">
        <v>1818</v>
      </c>
      <c r="G192" s="321"/>
      <c r="H192" s="321"/>
      <c r="I192" s="321"/>
      <c r="J192" s="217" t="s">
        <v>288</v>
      </c>
      <c r="K192" s="218">
        <v>1</v>
      </c>
      <c r="L192" s="319">
        <v>0</v>
      </c>
      <c r="M192" s="319"/>
      <c r="N192" s="320">
        <f t="shared" si="25"/>
        <v>0</v>
      </c>
      <c r="O192" s="267"/>
      <c r="P192" s="267"/>
      <c r="Q192" s="267"/>
      <c r="R192" s="145"/>
      <c r="T192" s="175" t="s">
        <v>5</v>
      </c>
      <c r="U192" s="48" t="s">
        <v>42</v>
      </c>
      <c r="V192" s="40"/>
      <c r="W192" s="176">
        <f t="shared" si="26"/>
        <v>0</v>
      </c>
      <c r="X192" s="176">
        <v>0</v>
      </c>
      <c r="Y192" s="176">
        <f t="shared" si="27"/>
        <v>0</v>
      </c>
      <c r="Z192" s="176">
        <v>0</v>
      </c>
      <c r="AA192" s="177">
        <f t="shared" si="28"/>
        <v>0</v>
      </c>
      <c r="AR192" s="23" t="s">
        <v>436</v>
      </c>
      <c r="AT192" s="23" t="s">
        <v>656</v>
      </c>
      <c r="AU192" s="23" t="s">
        <v>87</v>
      </c>
      <c r="AY192" s="23" t="s">
        <v>192</v>
      </c>
      <c r="BE192" s="118">
        <f t="shared" si="29"/>
        <v>0</v>
      </c>
      <c r="BF192" s="118">
        <f t="shared" si="30"/>
        <v>0</v>
      </c>
      <c r="BG192" s="118">
        <f t="shared" si="31"/>
        <v>0</v>
      </c>
      <c r="BH192" s="118">
        <f t="shared" si="32"/>
        <v>0</v>
      </c>
      <c r="BI192" s="118">
        <f t="shared" si="33"/>
        <v>0</v>
      </c>
      <c r="BJ192" s="23" t="s">
        <v>87</v>
      </c>
      <c r="BK192" s="118">
        <f t="shared" si="34"/>
        <v>0</v>
      </c>
      <c r="BL192" s="23" t="s">
        <v>294</v>
      </c>
      <c r="BM192" s="23" t="s">
        <v>1819</v>
      </c>
    </row>
    <row r="193" spans="2:65" s="1" customFormat="1" ht="16.5" customHeight="1">
      <c r="B193" s="142"/>
      <c r="C193" s="171" t="s">
        <v>573</v>
      </c>
      <c r="D193" s="171" t="s">
        <v>193</v>
      </c>
      <c r="E193" s="172" t="s">
        <v>1820</v>
      </c>
      <c r="F193" s="268" t="s">
        <v>1821</v>
      </c>
      <c r="G193" s="268"/>
      <c r="H193" s="268"/>
      <c r="I193" s="268"/>
      <c r="J193" s="173" t="s">
        <v>288</v>
      </c>
      <c r="K193" s="174">
        <v>1</v>
      </c>
      <c r="L193" s="277">
        <v>0</v>
      </c>
      <c r="M193" s="277"/>
      <c r="N193" s="267">
        <f t="shared" si="25"/>
        <v>0</v>
      </c>
      <c r="O193" s="267"/>
      <c r="P193" s="267"/>
      <c r="Q193" s="267"/>
      <c r="R193" s="145"/>
      <c r="T193" s="175" t="s">
        <v>5</v>
      </c>
      <c r="U193" s="48" t="s">
        <v>42</v>
      </c>
      <c r="V193" s="40"/>
      <c r="W193" s="176">
        <f t="shared" si="26"/>
        <v>0</v>
      </c>
      <c r="X193" s="176">
        <v>0</v>
      </c>
      <c r="Y193" s="176">
        <f t="shared" si="27"/>
        <v>0</v>
      </c>
      <c r="Z193" s="176">
        <v>0</v>
      </c>
      <c r="AA193" s="177">
        <f t="shared" si="28"/>
        <v>0</v>
      </c>
      <c r="AR193" s="23" t="s">
        <v>294</v>
      </c>
      <c r="AT193" s="23" t="s">
        <v>193</v>
      </c>
      <c r="AU193" s="23" t="s">
        <v>87</v>
      </c>
      <c r="AY193" s="23" t="s">
        <v>192</v>
      </c>
      <c r="BE193" s="118">
        <f t="shared" si="29"/>
        <v>0</v>
      </c>
      <c r="BF193" s="118">
        <f t="shared" si="30"/>
        <v>0</v>
      </c>
      <c r="BG193" s="118">
        <f t="shared" si="31"/>
        <v>0</v>
      </c>
      <c r="BH193" s="118">
        <f t="shared" si="32"/>
        <v>0</v>
      </c>
      <c r="BI193" s="118">
        <f t="shared" si="33"/>
        <v>0</v>
      </c>
      <c r="BJ193" s="23" t="s">
        <v>87</v>
      </c>
      <c r="BK193" s="118">
        <f t="shared" si="34"/>
        <v>0</v>
      </c>
      <c r="BL193" s="23" t="s">
        <v>294</v>
      </c>
      <c r="BM193" s="23" t="s">
        <v>1822</v>
      </c>
    </row>
    <row r="194" spans="2:65" s="1" customFormat="1" ht="25.5" customHeight="1">
      <c r="B194" s="142"/>
      <c r="C194" s="215" t="s">
        <v>577</v>
      </c>
      <c r="D194" s="215" t="s">
        <v>656</v>
      </c>
      <c r="E194" s="216" t="s">
        <v>1823</v>
      </c>
      <c r="F194" s="321" t="s">
        <v>1824</v>
      </c>
      <c r="G194" s="321"/>
      <c r="H194" s="321"/>
      <c r="I194" s="321"/>
      <c r="J194" s="217" t="s">
        <v>288</v>
      </c>
      <c r="K194" s="218">
        <v>1</v>
      </c>
      <c r="L194" s="319">
        <v>0</v>
      </c>
      <c r="M194" s="319"/>
      <c r="N194" s="320">
        <f t="shared" si="25"/>
        <v>0</v>
      </c>
      <c r="O194" s="267"/>
      <c r="P194" s="267"/>
      <c r="Q194" s="267"/>
      <c r="R194" s="145"/>
      <c r="T194" s="175" t="s">
        <v>5</v>
      </c>
      <c r="U194" s="48" t="s">
        <v>42</v>
      </c>
      <c r="V194" s="40"/>
      <c r="W194" s="176">
        <f t="shared" si="26"/>
        <v>0</v>
      </c>
      <c r="X194" s="176">
        <v>0</v>
      </c>
      <c r="Y194" s="176">
        <f t="shared" si="27"/>
        <v>0</v>
      </c>
      <c r="Z194" s="176">
        <v>0</v>
      </c>
      <c r="AA194" s="177">
        <f t="shared" si="28"/>
        <v>0</v>
      </c>
      <c r="AR194" s="23" t="s">
        <v>436</v>
      </c>
      <c r="AT194" s="23" t="s">
        <v>656</v>
      </c>
      <c r="AU194" s="23" t="s">
        <v>87</v>
      </c>
      <c r="AY194" s="23" t="s">
        <v>192</v>
      </c>
      <c r="BE194" s="118">
        <f t="shared" si="29"/>
        <v>0</v>
      </c>
      <c r="BF194" s="118">
        <f t="shared" si="30"/>
        <v>0</v>
      </c>
      <c r="BG194" s="118">
        <f t="shared" si="31"/>
        <v>0</v>
      </c>
      <c r="BH194" s="118">
        <f t="shared" si="32"/>
        <v>0</v>
      </c>
      <c r="BI194" s="118">
        <f t="shared" si="33"/>
        <v>0</v>
      </c>
      <c r="BJ194" s="23" t="s">
        <v>87</v>
      </c>
      <c r="BK194" s="118">
        <f t="shared" si="34"/>
        <v>0</v>
      </c>
      <c r="BL194" s="23" t="s">
        <v>294</v>
      </c>
      <c r="BM194" s="23" t="s">
        <v>1825</v>
      </c>
    </row>
    <row r="195" spans="2:65" s="1" customFormat="1" ht="38.25" customHeight="1">
      <c r="B195" s="142"/>
      <c r="C195" s="171" t="s">
        <v>581</v>
      </c>
      <c r="D195" s="171" t="s">
        <v>193</v>
      </c>
      <c r="E195" s="172" t="s">
        <v>1826</v>
      </c>
      <c r="F195" s="268" t="s">
        <v>1827</v>
      </c>
      <c r="G195" s="268"/>
      <c r="H195" s="268"/>
      <c r="I195" s="268"/>
      <c r="J195" s="173" t="s">
        <v>288</v>
      </c>
      <c r="K195" s="174">
        <v>2</v>
      </c>
      <c r="L195" s="277">
        <v>0</v>
      </c>
      <c r="M195" s="277"/>
      <c r="N195" s="267">
        <f t="shared" si="25"/>
        <v>0</v>
      </c>
      <c r="O195" s="267"/>
      <c r="P195" s="267"/>
      <c r="Q195" s="267"/>
      <c r="R195" s="145"/>
      <c r="T195" s="175" t="s">
        <v>5</v>
      </c>
      <c r="U195" s="48" t="s">
        <v>42</v>
      </c>
      <c r="V195" s="40"/>
      <c r="W195" s="176">
        <f t="shared" si="26"/>
        <v>0</v>
      </c>
      <c r="X195" s="176">
        <v>0</v>
      </c>
      <c r="Y195" s="176">
        <f t="shared" si="27"/>
        <v>0</v>
      </c>
      <c r="Z195" s="176">
        <v>0</v>
      </c>
      <c r="AA195" s="177">
        <f t="shared" si="28"/>
        <v>0</v>
      </c>
      <c r="AR195" s="23" t="s">
        <v>294</v>
      </c>
      <c r="AT195" s="23" t="s">
        <v>193</v>
      </c>
      <c r="AU195" s="23" t="s">
        <v>87</v>
      </c>
      <c r="AY195" s="23" t="s">
        <v>192</v>
      </c>
      <c r="BE195" s="118">
        <f t="shared" si="29"/>
        <v>0</v>
      </c>
      <c r="BF195" s="118">
        <f t="shared" si="30"/>
        <v>0</v>
      </c>
      <c r="BG195" s="118">
        <f t="shared" si="31"/>
        <v>0</v>
      </c>
      <c r="BH195" s="118">
        <f t="shared" si="32"/>
        <v>0</v>
      </c>
      <c r="BI195" s="118">
        <f t="shared" si="33"/>
        <v>0</v>
      </c>
      <c r="BJ195" s="23" t="s">
        <v>87</v>
      </c>
      <c r="BK195" s="118">
        <f t="shared" si="34"/>
        <v>0</v>
      </c>
      <c r="BL195" s="23" t="s">
        <v>294</v>
      </c>
      <c r="BM195" s="23" t="s">
        <v>1828</v>
      </c>
    </row>
    <row r="196" spans="2:65" s="1" customFormat="1" ht="25.5" customHeight="1">
      <c r="B196" s="142"/>
      <c r="C196" s="215" t="s">
        <v>585</v>
      </c>
      <c r="D196" s="215" t="s">
        <v>656</v>
      </c>
      <c r="E196" s="216" t="s">
        <v>1829</v>
      </c>
      <c r="F196" s="321" t="s">
        <v>1830</v>
      </c>
      <c r="G196" s="321"/>
      <c r="H196" s="321"/>
      <c r="I196" s="321"/>
      <c r="J196" s="217" t="s">
        <v>288</v>
      </c>
      <c r="K196" s="218">
        <v>1</v>
      </c>
      <c r="L196" s="319">
        <v>0</v>
      </c>
      <c r="M196" s="319"/>
      <c r="N196" s="320">
        <f t="shared" si="25"/>
        <v>0</v>
      </c>
      <c r="O196" s="267"/>
      <c r="P196" s="267"/>
      <c r="Q196" s="267"/>
      <c r="R196" s="145"/>
      <c r="T196" s="175" t="s">
        <v>5</v>
      </c>
      <c r="U196" s="48" t="s">
        <v>42</v>
      </c>
      <c r="V196" s="40"/>
      <c r="W196" s="176">
        <f t="shared" si="26"/>
        <v>0</v>
      </c>
      <c r="X196" s="176">
        <v>0</v>
      </c>
      <c r="Y196" s="176">
        <f t="shared" si="27"/>
        <v>0</v>
      </c>
      <c r="Z196" s="176">
        <v>0</v>
      </c>
      <c r="AA196" s="177">
        <f t="shared" si="28"/>
        <v>0</v>
      </c>
      <c r="AR196" s="23" t="s">
        <v>436</v>
      </c>
      <c r="AT196" s="23" t="s">
        <v>656</v>
      </c>
      <c r="AU196" s="23" t="s">
        <v>87</v>
      </c>
      <c r="AY196" s="23" t="s">
        <v>192</v>
      </c>
      <c r="BE196" s="118">
        <f t="shared" si="29"/>
        <v>0</v>
      </c>
      <c r="BF196" s="118">
        <f t="shared" si="30"/>
        <v>0</v>
      </c>
      <c r="BG196" s="118">
        <f t="shared" si="31"/>
        <v>0</v>
      </c>
      <c r="BH196" s="118">
        <f t="shared" si="32"/>
        <v>0</v>
      </c>
      <c r="BI196" s="118">
        <f t="shared" si="33"/>
        <v>0</v>
      </c>
      <c r="BJ196" s="23" t="s">
        <v>87</v>
      </c>
      <c r="BK196" s="118">
        <f t="shared" si="34"/>
        <v>0</v>
      </c>
      <c r="BL196" s="23" t="s">
        <v>294</v>
      </c>
      <c r="BM196" s="23" t="s">
        <v>1831</v>
      </c>
    </row>
    <row r="197" spans="2:65" s="1" customFormat="1" ht="25.5" customHeight="1">
      <c r="B197" s="142"/>
      <c r="C197" s="171" t="s">
        <v>589</v>
      </c>
      <c r="D197" s="171" t="s">
        <v>193</v>
      </c>
      <c r="E197" s="172" t="s">
        <v>1832</v>
      </c>
      <c r="F197" s="268" t="s">
        <v>1833</v>
      </c>
      <c r="G197" s="268"/>
      <c r="H197" s="268"/>
      <c r="I197" s="268"/>
      <c r="J197" s="173" t="s">
        <v>1834</v>
      </c>
      <c r="K197" s="174">
        <v>1</v>
      </c>
      <c r="L197" s="277">
        <v>0</v>
      </c>
      <c r="M197" s="277"/>
      <c r="N197" s="267">
        <f t="shared" si="25"/>
        <v>0</v>
      </c>
      <c r="O197" s="267"/>
      <c r="P197" s="267"/>
      <c r="Q197" s="267"/>
      <c r="R197" s="145"/>
      <c r="T197" s="175" t="s">
        <v>5</v>
      </c>
      <c r="U197" s="48" t="s">
        <v>42</v>
      </c>
      <c r="V197" s="40"/>
      <c r="W197" s="176">
        <f t="shared" si="26"/>
        <v>0</v>
      </c>
      <c r="X197" s="176">
        <v>0</v>
      </c>
      <c r="Y197" s="176">
        <f t="shared" si="27"/>
        <v>0</v>
      </c>
      <c r="Z197" s="176">
        <v>0</v>
      </c>
      <c r="AA197" s="177">
        <f t="shared" si="28"/>
        <v>0</v>
      </c>
      <c r="AR197" s="23" t="s">
        <v>294</v>
      </c>
      <c r="AT197" s="23" t="s">
        <v>193</v>
      </c>
      <c r="AU197" s="23" t="s">
        <v>87</v>
      </c>
      <c r="AY197" s="23" t="s">
        <v>192</v>
      </c>
      <c r="BE197" s="118">
        <f t="shared" si="29"/>
        <v>0</v>
      </c>
      <c r="BF197" s="118">
        <f t="shared" si="30"/>
        <v>0</v>
      </c>
      <c r="BG197" s="118">
        <f t="shared" si="31"/>
        <v>0</v>
      </c>
      <c r="BH197" s="118">
        <f t="shared" si="32"/>
        <v>0</v>
      </c>
      <c r="BI197" s="118">
        <f t="shared" si="33"/>
        <v>0</v>
      </c>
      <c r="BJ197" s="23" t="s">
        <v>87</v>
      </c>
      <c r="BK197" s="118">
        <f t="shared" si="34"/>
        <v>0</v>
      </c>
      <c r="BL197" s="23" t="s">
        <v>294</v>
      </c>
      <c r="BM197" s="23" t="s">
        <v>1835</v>
      </c>
    </row>
    <row r="198" spans="2:65" s="1" customFormat="1" ht="51" customHeight="1">
      <c r="B198" s="142"/>
      <c r="C198" s="215" t="s">
        <v>595</v>
      </c>
      <c r="D198" s="215" t="s">
        <v>656</v>
      </c>
      <c r="E198" s="216" t="s">
        <v>1836</v>
      </c>
      <c r="F198" s="321" t="s">
        <v>1837</v>
      </c>
      <c r="G198" s="321"/>
      <c r="H198" s="321"/>
      <c r="I198" s="321"/>
      <c r="J198" s="217" t="s">
        <v>288</v>
      </c>
      <c r="K198" s="218">
        <v>1</v>
      </c>
      <c r="L198" s="319">
        <v>0</v>
      </c>
      <c r="M198" s="319"/>
      <c r="N198" s="320">
        <f t="shared" si="25"/>
        <v>0</v>
      </c>
      <c r="O198" s="267"/>
      <c r="P198" s="267"/>
      <c r="Q198" s="267"/>
      <c r="R198" s="145"/>
      <c r="T198" s="175" t="s">
        <v>5</v>
      </c>
      <c r="U198" s="48" t="s">
        <v>42</v>
      </c>
      <c r="V198" s="40"/>
      <c r="W198" s="176">
        <f t="shared" si="26"/>
        <v>0</v>
      </c>
      <c r="X198" s="176">
        <v>0</v>
      </c>
      <c r="Y198" s="176">
        <f t="shared" si="27"/>
        <v>0</v>
      </c>
      <c r="Z198" s="176">
        <v>0</v>
      </c>
      <c r="AA198" s="177">
        <f t="shared" si="28"/>
        <v>0</v>
      </c>
      <c r="AR198" s="23" t="s">
        <v>436</v>
      </c>
      <c r="AT198" s="23" t="s">
        <v>656</v>
      </c>
      <c r="AU198" s="23" t="s">
        <v>87</v>
      </c>
      <c r="AY198" s="23" t="s">
        <v>192</v>
      </c>
      <c r="BE198" s="118">
        <f t="shared" si="29"/>
        <v>0</v>
      </c>
      <c r="BF198" s="118">
        <f t="shared" si="30"/>
        <v>0</v>
      </c>
      <c r="BG198" s="118">
        <f t="shared" si="31"/>
        <v>0</v>
      </c>
      <c r="BH198" s="118">
        <f t="shared" si="32"/>
        <v>0</v>
      </c>
      <c r="BI198" s="118">
        <f t="shared" si="33"/>
        <v>0</v>
      </c>
      <c r="BJ198" s="23" t="s">
        <v>87</v>
      </c>
      <c r="BK198" s="118">
        <f t="shared" si="34"/>
        <v>0</v>
      </c>
      <c r="BL198" s="23" t="s">
        <v>294</v>
      </c>
      <c r="BM198" s="23" t="s">
        <v>1838</v>
      </c>
    </row>
    <row r="199" spans="2:65" s="1" customFormat="1" ht="25.5" customHeight="1">
      <c r="B199" s="142"/>
      <c r="C199" s="171" t="s">
        <v>600</v>
      </c>
      <c r="D199" s="171" t="s">
        <v>193</v>
      </c>
      <c r="E199" s="172" t="s">
        <v>1839</v>
      </c>
      <c r="F199" s="268" t="s">
        <v>1840</v>
      </c>
      <c r="G199" s="268"/>
      <c r="H199" s="268"/>
      <c r="I199" s="268"/>
      <c r="J199" s="173" t="s">
        <v>467</v>
      </c>
      <c r="K199" s="174">
        <v>130</v>
      </c>
      <c r="L199" s="277">
        <v>0</v>
      </c>
      <c r="M199" s="277"/>
      <c r="N199" s="267">
        <f t="shared" si="25"/>
        <v>0</v>
      </c>
      <c r="O199" s="267"/>
      <c r="P199" s="267"/>
      <c r="Q199" s="267"/>
      <c r="R199" s="145"/>
      <c r="T199" s="175" t="s">
        <v>5</v>
      </c>
      <c r="U199" s="48" t="s">
        <v>42</v>
      </c>
      <c r="V199" s="40"/>
      <c r="W199" s="176">
        <f t="shared" si="26"/>
        <v>0</v>
      </c>
      <c r="X199" s="176">
        <v>0</v>
      </c>
      <c r="Y199" s="176">
        <f t="shared" si="27"/>
        <v>0</v>
      </c>
      <c r="Z199" s="176">
        <v>0</v>
      </c>
      <c r="AA199" s="177">
        <f t="shared" si="28"/>
        <v>0</v>
      </c>
      <c r="AR199" s="23" t="s">
        <v>294</v>
      </c>
      <c r="AT199" s="23" t="s">
        <v>193</v>
      </c>
      <c r="AU199" s="23" t="s">
        <v>87</v>
      </c>
      <c r="AY199" s="23" t="s">
        <v>192</v>
      </c>
      <c r="BE199" s="118">
        <f t="shared" si="29"/>
        <v>0</v>
      </c>
      <c r="BF199" s="118">
        <f t="shared" si="30"/>
        <v>0</v>
      </c>
      <c r="BG199" s="118">
        <f t="shared" si="31"/>
        <v>0</v>
      </c>
      <c r="BH199" s="118">
        <f t="shared" si="32"/>
        <v>0</v>
      </c>
      <c r="BI199" s="118">
        <f t="shared" si="33"/>
        <v>0</v>
      </c>
      <c r="BJ199" s="23" t="s">
        <v>87</v>
      </c>
      <c r="BK199" s="118">
        <f t="shared" si="34"/>
        <v>0</v>
      </c>
      <c r="BL199" s="23" t="s">
        <v>294</v>
      </c>
      <c r="BM199" s="23" t="s">
        <v>1841</v>
      </c>
    </row>
    <row r="200" spans="2:65" s="1" customFormat="1" ht="25.5" customHeight="1">
      <c r="B200" s="142"/>
      <c r="C200" s="171" t="s">
        <v>606</v>
      </c>
      <c r="D200" s="171" t="s">
        <v>193</v>
      </c>
      <c r="E200" s="172" t="s">
        <v>1842</v>
      </c>
      <c r="F200" s="268" t="s">
        <v>1843</v>
      </c>
      <c r="G200" s="268"/>
      <c r="H200" s="268"/>
      <c r="I200" s="268"/>
      <c r="J200" s="173" t="s">
        <v>467</v>
      </c>
      <c r="K200" s="174">
        <v>130</v>
      </c>
      <c r="L200" s="277">
        <v>0</v>
      </c>
      <c r="M200" s="277"/>
      <c r="N200" s="267">
        <f t="shared" si="25"/>
        <v>0</v>
      </c>
      <c r="O200" s="267"/>
      <c r="P200" s="267"/>
      <c r="Q200" s="267"/>
      <c r="R200" s="145"/>
      <c r="T200" s="175" t="s">
        <v>5</v>
      </c>
      <c r="U200" s="48" t="s">
        <v>42</v>
      </c>
      <c r="V200" s="40"/>
      <c r="W200" s="176">
        <f t="shared" si="26"/>
        <v>0</v>
      </c>
      <c r="X200" s="176">
        <v>0</v>
      </c>
      <c r="Y200" s="176">
        <f t="shared" si="27"/>
        <v>0</v>
      </c>
      <c r="Z200" s="176">
        <v>0</v>
      </c>
      <c r="AA200" s="177">
        <f t="shared" si="28"/>
        <v>0</v>
      </c>
      <c r="AR200" s="23" t="s">
        <v>294</v>
      </c>
      <c r="AT200" s="23" t="s">
        <v>193</v>
      </c>
      <c r="AU200" s="23" t="s">
        <v>87</v>
      </c>
      <c r="AY200" s="23" t="s">
        <v>192</v>
      </c>
      <c r="BE200" s="118">
        <f t="shared" si="29"/>
        <v>0</v>
      </c>
      <c r="BF200" s="118">
        <f t="shared" si="30"/>
        <v>0</v>
      </c>
      <c r="BG200" s="118">
        <f t="shared" si="31"/>
        <v>0</v>
      </c>
      <c r="BH200" s="118">
        <f t="shared" si="32"/>
        <v>0</v>
      </c>
      <c r="BI200" s="118">
        <f t="shared" si="33"/>
        <v>0</v>
      </c>
      <c r="BJ200" s="23" t="s">
        <v>87</v>
      </c>
      <c r="BK200" s="118">
        <f t="shared" si="34"/>
        <v>0</v>
      </c>
      <c r="BL200" s="23" t="s">
        <v>294</v>
      </c>
      <c r="BM200" s="23" t="s">
        <v>1844</v>
      </c>
    </row>
    <row r="201" spans="2:65" s="1" customFormat="1" ht="25.5" customHeight="1">
      <c r="B201" s="142"/>
      <c r="C201" s="171" t="s">
        <v>613</v>
      </c>
      <c r="D201" s="171" t="s">
        <v>193</v>
      </c>
      <c r="E201" s="172" t="s">
        <v>1845</v>
      </c>
      <c r="F201" s="268" t="s">
        <v>1846</v>
      </c>
      <c r="G201" s="268"/>
      <c r="H201" s="268"/>
      <c r="I201" s="268"/>
      <c r="J201" s="173" t="s">
        <v>1696</v>
      </c>
      <c r="K201" s="213">
        <v>0</v>
      </c>
      <c r="L201" s="277">
        <v>0</v>
      </c>
      <c r="M201" s="277"/>
      <c r="N201" s="267">
        <f t="shared" si="25"/>
        <v>0</v>
      </c>
      <c r="O201" s="267"/>
      <c r="P201" s="267"/>
      <c r="Q201" s="267"/>
      <c r="R201" s="145"/>
      <c r="T201" s="175" t="s">
        <v>5</v>
      </c>
      <c r="U201" s="48" t="s">
        <v>42</v>
      </c>
      <c r="V201" s="40"/>
      <c r="W201" s="176">
        <f t="shared" si="26"/>
        <v>0</v>
      </c>
      <c r="X201" s="176">
        <v>0</v>
      </c>
      <c r="Y201" s="176">
        <f t="shared" si="27"/>
        <v>0</v>
      </c>
      <c r="Z201" s="176">
        <v>0</v>
      </c>
      <c r="AA201" s="177">
        <f t="shared" si="28"/>
        <v>0</v>
      </c>
      <c r="AR201" s="23" t="s">
        <v>294</v>
      </c>
      <c r="AT201" s="23" t="s">
        <v>193</v>
      </c>
      <c r="AU201" s="23" t="s">
        <v>87</v>
      </c>
      <c r="AY201" s="23" t="s">
        <v>192</v>
      </c>
      <c r="BE201" s="118">
        <f t="shared" si="29"/>
        <v>0</v>
      </c>
      <c r="BF201" s="118">
        <f t="shared" si="30"/>
        <v>0</v>
      </c>
      <c r="BG201" s="118">
        <f t="shared" si="31"/>
        <v>0</v>
      </c>
      <c r="BH201" s="118">
        <f t="shared" si="32"/>
        <v>0</v>
      </c>
      <c r="BI201" s="118">
        <f t="shared" si="33"/>
        <v>0</v>
      </c>
      <c r="BJ201" s="23" t="s">
        <v>87</v>
      </c>
      <c r="BK201" s="118">
        <f t="shared" si="34"/>
        <v>0</v>
      </c>
      <c r="BL201" s="23" t="s">
        <v>294</v>
      </c>
      <c r="BM201" s="23" t="s">
        <v>1847</v>
      </c>
    </row>
    <row r="202" spans="2:65" s="1" customFormat="1" ht="25.5" customHeight="1">
      <c r="B202" s="142"/>
      <c r="C202" s="171" t="s">
        <v>619</v>
      </c>
      <c r="D202" s="171" t="s">
        <v>193</v>
      </c>
      <c r="E202" s="172" t="s">
        <v>1848</v>
      </c>
      <c r="F202" s="268" t="s">
        <v>1849</v>
      </c>
      <c r="G202" s="268"/>
      <c r="H202" s="268"/>
      <c r="I202" s="268"/>
      <c r="J202" s="173" t="s">
        <v>1696</v>
      </c>
      <c r="K202" s="213">
        <v>0</v>
      </c>
      <c r="L202" s="277">
        <v>0</v>
      </c>
      <c r="M202" s="277"/>
      <c r="N202" s="267">
        <f t="shared" si="25"/>
        <v>0</v>
      </c>
      <c r="O202" s="267"/>
      <c r="P202" s="267"/>
      <c r="Q202" s="267"/>
      <c r="R202" s="145"/>
      <c r="T202" s="175" t="s">
        <v>5</v>
      </c>
      <c r="U202" s="48" t="s">
        <v>42</v>
      </c>
      <c r="V202" s="40"/>
      <c r="W202" s="176">
        <f t="shared" si="26"/>
        <v>0</v>
      </c>
      <c r="X202" s="176">
        <v>0</v>
      </c>
      <c r="Y202" s="176">
        <f t="shared" si="27"/>
        <v>0</v>
      </c>
      <c r="Z202" s="176">
        <v>0</v>
      </c>
      <c r="AA202" s="177">
        <f t="shared" si="28"/>
        <v>0</v>
      </c>
      <c r="AR202" s="23" t="s">
        <v>294</v>
      </c>
      <c r="AT202" s="23" t="s">
        <v>193</v>
      </c>
      <c r="AU202" s="23" t="s">
        <v>87</v>
      </c>
      <c r="AY202" s="23" t="s">
        <v>192</v>
      </c>
      <c r="BE202" s="118">
        <f t="shared" si="29"/>
        <v>0</v>
      </c>
      <c r="BF202" s="118">
        <f t="shared" si="30"/>
        <v>0</v>
      </c>
      <c r="BG202" s="118">
        <f t="shared" si="31"/>
        <v>0</v>
      </c>
      <c r="BH202" s="118">
        <f t="shared" si="32"/>
        <v>0</v>
      </c>
      <c r="BI202" s="118">
        <f t="shared" si="33"/>
        <v>0</v>
      </c>
      <c r="BJ202" s="23" t="s">
        <v>87</v>
      </c>
      <c r="BK202" s="118">
        <f t="shared" si="34"/>
        <v>0</v>
      </c>
      <c r="BL202" s="23" t="s">
        <v>294</v>
      </c>
      <c r="BM202" s="23" t="s">
        <v>1850</v>
      </c>
    </row>
    <row r="203" spans="2:65" s="10" customFormat="1" ht="29.85" customHeight="1">
      <c r="B203" s="160"/>
      <c r="C203" s="161"/>
      <c r="D203" s="170" t="s">
        <v>1673</v>
      </c>
      <c r="E203" s="170"/>
      <c r="F203" s="170"/>
      <c r="G203" s="170"/>
      <c r="H203" s="170"/>
      <c r="I203" s="170"/>
      <c r="J203" s="170"/>
      <c r="K203" s="170"/>
      <c r="L203" s="170"/>
      <c r="M203" s="170"/>
      <c r="N203" s="315">
        <f>BK203</f>
        <v>0</v>
      </c>
      <c r="O203" s="316"/>
      <c r="P203" s="316"/>
      <c r="Q203" s="316"/>
      <c r="R203" s="163"/>
      <c r="T203" s="164"/>
      <c r="U203" s="161"/>
      <c r="V203" s="161"/>
      <c r="W203" s="165">
        <f>SUM(W204:W242)</f>
        <v>0</v>
      </c>
      <c r="X203" s="161"/>
      <c r="Y203" s="165">
        <f>SUM(Y204:Y242)</f>
        <v>0</v>
      </c>
      <c r="Z203" s="161"/>
      <c r="AA203" s="166">
        <f>SUM(AA204:AA242)</f>
        <v>0</v>
      </c>
      <c r="AR203" s="167" t="s">
        <v>87</v>
      </c>
      <c r="AT203" s="168" t="s">
        <v>74</v>
      </c>
      <c r="AU203" s="168" t="s">
        <v>82</v>
      </c>
      <c r="AY203" s="167" t="s">
        <v>192</v>
      </c>
      <c r="BK203" s="169">
        <f>SUM(BK204:BK242)</f>
        <v>0</v>
      </c>
    </row>
    <row r="204" spans="2:65" s="1" customFormat="1" ht="38.25" customHeight="1">
      <c r="B204" s="142"/>
      <c r="C204" s="171" t="s">
        <v>625</v>
      </c>
      <c r="D204" s="171" t="s">
        <v>193</v>
      </c>
      <c r="E204" s="172" t="s">
        <v>1851</v>
      </c>
      <c r="F204" s="268" t="s">
        <v>1852</v>
      </c>
      <c r="G204" s="268"/>
      <c r="H204" s="268"/>
      <c r="I204" s="268"/>
      <c r="J204" s="173" t="s">
        <v>1834</v>
      </c>
      <c r="K204" s="174">
        <v>3</v>
      </c>
      <c r="L204" s="277">
        <v>0</v>
      </c>
      <c r="M204" s="277"/>
      <c r="N204" s="267">
        <f t="shared" ref="N204:N242" si="35">ROUND(L204*K204,2)</f>
        <v>0</v>
      </c>
      <c r="O204" s="267"/>
      <c r="P204" s="267"/>
      <c r="Q204" s="267"/>
      <c r="R204" s="145"/>
      <c r="T204" s="175" t="s">
        <v>5</v>
      </c>
      <c r="U204" s="48" t="s">
        <v>42</v>
      </c>
      <c r="V204" s="40"/>
      <c r="W204" s="176">
        <f t="shared" ref="W204:W242" si="36">V204*K204</f>
        <v>0</v>
      </c>
      <c r="X204" s="176">
        <v>0</v>
      </c>
      <c r="Y204" s="176">
        <f t="shared" ref="Y204:Y242" si="37">X204*K204</f>
        <v>0</v>
      </c>
      <c r="Z204" s="176">
        <v>0</v>
      </c>
      <c r="AA204" s="177">
        <f t="shared" ref="AA204:AA242" si="38">Z204*K204</f>
        <v>0</v>
      </c>
      <c r="AR204" s="23" t="s">
        <v>294</v>
      </c>
      <c r="AT204" s="23" t="s">
        <v>193</v>
      </c>
      <c r="AU204" s="23" t="s">
        <v>87</v>
      </c>
      <c r="AY204" s="23" t="s">
        <v>192</v>
      </c>
      <c r="BE204" s="118">
        <f t="shared" ref="BE204:BE242" si="39">IF(U204="základná",N204,0)</f>
        <v>0</v>
      </c>
      <c r="BF204" s="118">
        <f t="shared" ref="BF204:BF242" si="40">IF(U204="znížená",N204,0)</f>
        <v>0</v>
      </c>
      <c r="BG204" s="118">
        <f t="shared" ref="BG204:BG242" si="41">IF(U204="zákl. prenesená",N204,0)</f>
        <v>0</v>
      </c>
      <c r="BH204" s="118">
        <f t="shared" ref="BH204:BH242" si="42">IF(U204="zníž. prenesená",N204,0)</f>
        <v>0</v>
      </c>
      <c r="BI204" s="118">
        <f t="shared" ref="BI204:BI242" si="43">IF(U204="nulová",N204,0)</f>
        <v>0</v>
      </c>
      <c r="BJ204" s="23" t="s">
        <v>87</v>
      </c>
      <c r="BK204" s="118">
        <f t="shared" ref="BK204:BK242" si="44">ROUND(L204*K204,2)</f>
        <v>0</v>
      </c>
      <c r="BL204" s="23" t="s">
        <v>294</v>
      </c>
      <c r="BM204" s="23" t="s">
        <v>1853</v>
      </c>
    </row>
    <row r="205" spans="2:65" s="1" customFormat="1" ht="25.5" customHeight="1">
      <c r="B205" s="142"/>
      <c r="C205" s="171" t="s">
        <v>631</v>
      </c>
      <c r="D205" s="171" t="s">
        <v>193</v>
      </c>
      <c r="E205" s="172" t="s">
        <v>1854</v>
      </c>
      <c r="F205" s="268" t="s">
        <v>1855</v>
      </c>
      <c r="G205" s="268"/>
      <c r="H205" s="268"/>
      <c r="I205" s="268"/>
      <c r="J205" s="173" t="s">
        <v>1834</v>
      </c>
      <c r="K205" s="174">
        <v>5</v>
      </c>
      <c r="L205" s="277">
        <v>0</v>
      </c>
      <c r="M205" s="277"/>
      <c r="N205" s="267">
        <f t="shared" si="35"/>
        <v>0</v>
      </c>
      <c r="O205" s="267"/>
      <c r="P205" s="267"/>
      <c r="Q205" s="267"/>
      <c r="R205" s="145"/>
      <c r="T205" s="175" t="s">
        <v>5</v>
      </c>
      <c r="U205" s="48" t="s">
        <v>42</v>
      </c>
      <c r="V205" s="40"/>
      <c r="W205" s="176">
        <f t="shared" si="36"/>
        <v>0</v>
      </c>
      <c r="X205" s="176">
        <v>0</v>
      </c>
      <c r="Y205" s="176">
        <f t="shared" si="37"/>
        <v>0</v>
      </c>
      <c r="Z205" s="176">
        <v>0</v>
      </c>
      <c r="AA205" s="177">
        <f t="shared" si="38"/>
        <v>0</v>
      </c>
      <c r="AR205" s="23" t="s">
        <v>294</v>
      </c>
      <c r="AT205" s="23" t="s">
        <v>193</v>
      </c>
      <c r="AU205" s="23" t="s">
        <v>87</v>
      </c>
      <c r="AY205" s="23" t="s">
        <v>192</v>
      </c>
      <c r="BE205" s="118">
        <f t="shared" si="39"/>
        <v>0</v>
      </c>
      <c r="BF205" s="118">
        <f t="shared" si="40"/>
        <v>0</v>
      </c>
      <c r="BG205" s="118">
        <f t="shared" si="41"/>
        <v>0</v>
      </c>
      <c r="BH205" s="118">
        <f t="shared" si="42"/>
        <v>0</v>
      </c>
      <c r="BI205" s="118">
        <f t="shared" si="43"/>
        <v>0</v>
      </c>
      <c r="BJ205" s="23" t="s">
        <v>87</v>
      </c>
      <c r="BK205" s="118">
        <f t="shared" si="44"/>
        <v>0</v>
      </c>
      <c r="BL205" s="23" t="s">
        <v>294</v>
      </c>
      <c r="BM205" s="23" t="s">
        <v>1856</v>
      </c>
    </row>
    <row r="206" spans="2:65" s="1" customFormat="1" ht="25.5" customHeight="1">
      <c r="B206" s="142"/>
      <c r="C206" s="215" t="s">
        <v>635</v>
      </c>
      <c r="D206" s="215" t="s">
        <v>656</v>
      </c>
      <c r="E206" s="216" t="s">
        <v>1857</v>
      </c>
      <c r="F206" s="321" t="s">
        <v>1858</v>
      </c>
      <c r="G206" s="321"/>
      <c r="H206" s="321"/>
      <c r="I206" s="321"/>
      <c r="J206" s="217" t="s">
        <v>288</v>
      </c>
      <c r="K206" s="218">
        <v>5</v>
      </c>
      <c r="L206" s="319">
        <v>0</v>
      </c>
      <c r="M206" s="319"/>
      <c r="N206" s="320">
        <f t="shared" si="35"/>
        <v>0</v>
      </c>
      <c r="O206" s="267"/>
      <c r="P206" s="267"/>
      <c r="Q206" s="267"/>
      <c r="R206" s="145"/>
      <c r="T206" s="175" t="s">
        <v>5</v>
      </c>
      <c r="U206" s="48" t="s">
        <v>42</v>
      </c>
      <c r="V206" s="40"/>
      <c r="W206" s="176">
        <f t="shared" si="36"/>
        <v>0</v>
      </c>
      <c r="X206" s="176">
        <v>0</v>
      </c>
      <c r="Y206" s="176">
        <f t="shared" si="37"/>
        <v>0</v>
      </c>
      <c r="Z206" s="176">
        <v>0</v>
      </c>
      <c r="AA206" s="177">
        <f t="shared" si="38"/>
        <v>0</v>
      </c>
      <c r="AR206" s="23" t="s">
        <v>436</v>
      </c>
      <c r="AT206" s="23" t="s">
        <v>656</v>
      </c>
      <c r="AU206" s="23" t="s">
        <v>87</v>
      </c>
      <c r="AY206" s="23" t="s">
        <v>192</v>
      </c>
      <c r="BE206" s="118">
        <f t="shared" si="39"/>
        <v>0</v>
      </c>
      <c r="BF206" s="118">
        <f t="shared" si="40"/>
        <v>0</v>
      </c>
      <c r="BG206" s="118">
        <f t="shared" si="41"/>
        <v>0</v>
      </c>
      <c r="BH206" s="118">
        <f t="shared" si="42"/>
        <v>0</v>
      </c>
      <c r="BI206" s="118">
        <f t="shared" si="43"/>
        <v>0</v>
      </c>
      <c r="BJ206" s="23" t="s">
        <v>87</v>
      </c>
      <c r="BK206" s="118">
        <f t="shared" si="44"/>
        <v>0</v>
      </c>
      <c r="BL206" s="23" t="s">
        <v>294</v>
      </c>
      <c r="BM206" s="23" t="s">
        <v>1859</v>
      </c>
    </row>
    <row r="207" spans="2:65" s="1" customFormat="1" ht="25.5" customHeight="1">
      <c r="B207" s="142"/>
      <c r="C207" s="171" t="s">
        <v>641</v>
      </c>
      <c r="D207" s="171" t="s">
        <v>193</v>
      </c>
      <c r="E207" s="172" t="s">
        <v>1860</v>
      </c>
      <c r="F207" s="268" t="s">
        <v>1861</v>
      </c>
      <c r="G207" s="268"/>
      <c r="H207" s="268"/>
      <c r="I207" s="268"/>
      <c r="J207" s="173" t="s">
        <v>1834</v>
      </c>
      <c r="K207" s="174">
        <v>1</v>
      </c>
      <c r="L207" s="277">
        <v>0</v>
      </c>
      <c r="M207" s="277"/>
      <c r="N207" s="267">
        <f t="shared" si="35"/>
        <v>0</v>
      </c>
      <c r="O207" s="267"/>
      <c r="P207" s="267"/>
      <c r="Q207" s="267"/>
      <c r="R207" s="145"/>
      <c r="T207" s="175" t="s">
        <v>5</v>
      </c>
      <c r="U207" s="48" t="s">
        <v>42</v>
      </c>
      <c r="V207" s="40"/>
      <c r="W207" s="176">
        <f t="shared" si="36"/>
        <v>0</v>
      </c>
      <c r="X207" s="176">
        <v>0</v>
      </c>
      <c r="Y207" s="176">
        <f t="shared" si="37"/>
        <v>0</v>
      </c>
      <c r="Z207" s="176">
        <v>0</v>
      </c>
      <c r="AA207" s="177">
        <f t="shared" si="38"/>
        <v>0</v>
      </c>
      <c r="AR207" s="23" t="s">
        <v>294</v>
      </c>
      <c r="AT207" s="23" t="s">
        <v>193</v>
      </c>
      <c r="AU207" s="23" t="s">
        <v>87</v>
      </c>
      <c r="AY207" s="23" t="s">
        <v>192</v>
      </c>
      <c r="BE207" s="118">
        <f t="shared" si="39"/>
        <v>0</v>
      </c>
      <c r="BF207" s="118">
        <f t="shared" si="40"/>
        <v>0</v>
      </c>
      <c r="BG207" s="118">
        <f t="shared" si="41"/>
        <v>0</v>
      </c>
      <c r="BH207" s="118">
        <f t="shared" si="42"/>
        <v>0</v>
      </c>
      <c r="BI207" s="118">
        <f t="shared" si="43"/>
        <v>0</v>
      </c>
      <c r="BJ207" s="23" t="s">
        <v>87</v>
      </c>
      <c r="BK207" s="118">
        <f t="shared" si="44"/>
        <v>0</v>
      </c>
      <c r="BL207" s="23" t="s">
        <v>294</v>
      </c>
      <c r="BM207" s="23" t="s">
        <v>1862</v>
      </c>
    </row>
    <row r="208" spans="2:65" s="1" customFormat="1" ht="16.5" customHeight="1">
      <c r="B208" s="142"/>
      <c r="C208" s="171" t="s">
        <v>1753</v>
      </c>
      <c r="D208" s="171" t="s">
        <v>193</v>
      </c>
      <c r="E208" s="172" t="s">
        <v>1863</v>
      </c>
      <c r="F208" s="268" t="s">
        <v>1864</v>
      </c>
      <c r="G208" s="268"/>
      <c r="H208" s="268"/>
      <c r="I208" s="268"/>
      <c r="J208" s="173" t="s">
        <v>1834</v>
      </c>
      <c r="K208" s="174">
        <v>1</v>
      </c>
      <c r="L208" s="277">
        <v>0</v>
      </c>
      <c r="M208" s="277"/>
      <c r="N208" s="267">
        <f t="shared" si="35"/>
        <v>0</v>
      </c>
      <c r="O208" s="267"/>
      <c r="P208" s="267"/>
      <c r="Q208" s="267"/>
      <c r="R208" s="145"/>
      <c r="T208" s="175" t="s">
        <v>5</v>
      </c>
      <c r="U208" s="48" t="s">
        <v>42</v>
      </c>
      <c r="V208" s="40"/>
      <c r="W208" s="176">
        <f t="shared" si="36"/>
        <v>0</v>
      </c>
      <c r="X208" s="176">
        <v>0</v>
      </c>
      <c r="Y208" s="176">
        <f t="shared" si="37"/>
        <v>0</v>
      </c>
      <c r="Z208" s="176">
        <v>0</v>
      </c>
      <c r="AA208" s="177">
        <f t="shared" si="38"/>
        <v>0</v>
      </c>
      <c r="AR208" s="23" t="s">
        <v>294</v>
      </c>
      <c r="AT208" s="23" t="s">
        <v>193</v>
      </c>
      <c r="AU208" s="23" t="s">
        <v>87</v>
      </c>
      <c r="AY208" s="23" t="s">
        <v>192</v>
      </c>
      <c r="BE208" s="118">
        <f t="shared" si="39"/>
        <v>0</v>
      </c>
      <c r="BF208" s="118">
        <f t="shared" si="40"/>
        <v>0</v>
      </c>
      <c r="BG208" s="118">
        <f t="shared" si="41"/>
        <v>0</v>
      </c>
      <c r="BH208" s="118">
        <f t="shared" si="42"/>
        <v>0</v>
      </c>
      <c r="BI208" s="118">
        <f t="shared" si="43"/>
        <v>0</v>
      </c>
      <c r="BJ208" s="23" t="s">
        <v>87</v>
      </c>
      <c r="BK208" s="118">
        <f t="shared" si="44"/>
        <v>0</v>
      </c>
      <c r="BL208" s="23" t="s">
        <v>294</v>
      </c>
      <c r="BM208" s="23" t="s">
        <v>1865</v>
      </c>
    </row>
    <row r="209" spans="2:65" s="1" customFormat="1" ht="25.5" customHeight="1">
      <c r="B209" s="142"/>
      <c r="C209" s="171" t="s">
        <v>1866</v>
      </c>
      <c r="D209" s="171" t="s">
        <v>193</v>
      </c>
      <c r="E209" s="172" t="s">
        <v>1867</v>
      </c>
      <c r="F209" s="268" t="s">
        <v>1868</v>
      </c>
      <c r="G209" s="268"/>
      <c r="H209" s="268"/>
      <c r="I209" s="268"/>
      <c r="J209" s="173" t="s">
        <v>1834</v>
      </c>
      <c r="K209" s="174">
        <v>9</v>
      </c>
      <c r="L209" s="277">
        <v>0</v>
      </c>
      <c r="M209" s="277"/>
      <c r="N209" s="267">
        <f t="shared" si="35"/>
        <v>0</v>
      </c>
      <c r="O209" s="267"/>
      <c r="P209" s="267"/>
      <c r="Q209" s="267"/>
      <c r="R209" s="145"/>
      <c r="T209" s="175" t="s">
        <v>5</v>
      </c>
      <c r="U209" s="48" t="s">
        <v>42</v>
      </c>
      <c r="V209" s="40"/>
      <c r="W209" s="176">
        <f t="shared" si="36"/>
        <v>0</v>
      </c>
      <c r="X209" s="176">
        <v>0</v>
      </c>
      <c r="Y209" s="176">
        <f t="shared" si="37"/>
        <v>0</v>
      </c>
      <c r="Z209" s="176">
        <v>0</v>
      </c>
      <c r="AA209" s="177">
        <f t="shared" si="38"/>
        <v>0</v>
      </c>
      <c r="AR209" s="23" t="s">
        <v>294</v>
      </c>
      <c r="AT209" s="23" t="s">
        <v>193</v>
      </c>
      <c r="AU209" s="23" t="s">
        <v>87</v>
      </c>
      <c r="AY209" s="23" t="s">
        <v>192</v>
      </c>
      <c r="BE209" s="118">
        <f t="shared" si="39"/>
        <v>0</v>
      </c>
      <c r="BF209" s="118">
        <f t="shared" si="40"/>
        <v>0</v>
      </c>
      <c r="BG209" s="118">
        <f t="shared" si="41"/>
        <v>0</v>
      </c>
      <c r="BH209" s="118">
        <f t="shared" si="42"/>
        <v>0</v>
      </c>
      <c r="BI209" s="118">
        <f t="shared" si="43"/>
        <v>0</v>
      </c>
      <c r="BJ209" s="23" t="s">
        <v>87</v>
      </c>
      <c r="BK209" s="118">
        <f t="shared" si="44"/>
        <v>0</v>
      </c>
      <c r="BL209" s="23" t="s">
        <v>294</v>
      </c>
      <c r="BM209" s="23" t="s">
        <v>1869</v>
      </c>
    </row>
    <row r="210" spans="2:65" s="1" customFormat="1" ht="25.5" customHeight="1">
      <c r="B210" s="142"/>
      <c r="C210" s="171" t="s">
        <v>1756</v>
      </c>
      <c r="D210" s="171" t="s">
        <v>193</v>
      </c>
      <c r="E210" s="172" t="s">
        <v>1870</v>
      </c>
      <c r="F210" s="268" t="s">
        <v>1871</v>
      </c>
      <c r="G210" s="268"/>
      <c r="H210" s="268"/>
      <c r="I210" s="268"/>
      <c r="J210" s="173" t="s">
        <v>1834</v>
      </c>
      <c r="K210" s="174">
        <v>11</v>
      </c>
      <c r="L210" s="277">
        <v>0</v>
      </c>
      <c r="M210" s="277"/>
      <c r="N210" s="267">
        <f t="shared" si="35"/>
        <v>0</v>
      </c>
      <c r="O210" s="267"/>
      <c r="P210" s="267"/>
      <c r="Q210" s="267"/>
      <c r="R210" s="145"/>
      <c r="T210" s="175" t="s">
        <v>5</v>
      </c>
      <c r="U210" s="48" t="s">
        <v>42</v>
      </c>
      <c r="V210" s="40"/>
      <c r="W210" s="176">
        <f t="shared" si="36"/>
        <v>0</v>
      </c>
      <c r="X210" s="176">
        <v>0</v>
      </c>
      <c r="Y210" s="176">
        <f t="shared" si="37"/>
        <v>0</v>
      </c>
      <c r="Z210" s="176">
        <v>0</v>
      </c>
      <c r="AA210" s="177">
        <f t="shared" si="38"/>
        <v>0</v>
      </c>
      <c r="AR210" s="23" t="s">
        <v>294</v>
      </c>
      <c r="AT210" s="23" t="s">
        <v>193</v>
      </c>
      <c r="AU210" s="23" t="s">
        <v>87</v>
      </c>
      <c r="AY210" s="23" t="s">
        <v>192</v>
      </c>
      <c r="BE210" s="118">
        <f t="shared" si="39"/>
        <v>0</v>
      </c>
      <c r="BF210" s="118">
        <f t="shared" si="40"/>
        <v>0</v>
      </c>
      <c r="BG210" s="118">
        <f t="shared" si="41"/>
        <v>0</v>
      </c>
      <c r="BH210" s="118">
        <f t="shared" si="42"/>
        <v>0</v>
      </c>
      <c r="BI210" s="118">
        <f t="shared" si="43"/>
        <v>0</v>
      </c>
      <c r="BJ210" s="23" t="s">
        <v>87</v>
      </c>
      <c r="BK210" s="118">
        <f t="shared" si="44"/>
        <v>0</v>
      </c>
      <c r="BL210" s="23" t="s">
        <v>294</v>
      </c>
      <c r="BM210" s="23" t="s">
        <v>1872</v>
      </c>
    </row>
    <row r="211" spans="2:65" s="1" customFormat="1" ht="16.5" customHeight="1">
      <c r="B211" s="142"/>
      <c r="C211" s="215" t="s">
        <v>1873</v>
      </c>
      <c r="D211" s="215" t="s">
        <v>656</v>
      </c>
      <c r="E211" s="216" t="s">
        <v>1874</v>
      </c>
      <c r="F211" s="321" t="s">
        <v>1875</v>
      </c>
      <c r="G211" s="321"/>
      <c r="H211" s="321"/>
      <c r="I211" s="321"/>
      <c r="J211" s="217" t="s">
        <v>288</v>
      </c>
      <c r="K211" s="218">
        <v>11</v>
      </c>
      <c r="L211" s="319">
        <v>0</v>
      </c>
      <c r="M211" s="319"/>
      <c r="N211" s="320">
        <f t="shared" si="35"/>
        <v>0</v>
      </c>
      <c r="O211" s="267"/>
      <c r="P211" s="267"/>
      <c r="Q211" s="267"/>
      <c r="R211" s="145"/>
      <c r="T211" s="175" t="s">
        <v>5</v>
      </c>
      <c r="U211" s="48" t="s">
        <v>42</v>
      </c>
      <c r="V211" s="40"/>
      <c r="W211" s="176">
        <f t="shared" si="36"/>
        <v>0</v>
      </c>
      <c r="X211" s="176">
        <v>0</v>
      </c>
      <c r="Y211" s="176">
        <f t="shared" si="37"/>
        <v>0</v>
      </c>
      <c r="Z211" s="176">
        <v>0</v>
      </c>
      <c r="AA211" s="177">
        <f t="shared" si="38"/>
        <v>0</v>
      </c>
      <c r="AR211" s="23" t="s">
        <v>436</v>
      </c>
      <c r="AT211" s="23" t="s">
        <v>656</v>
      </c>
      <c r="AU211" s="23" t="s">
        <v>87</v>
      </c>
      <c r="AY211" s="23" t="s">
        <v>192</v>
      </c>
      <c r="BE211" s="118">
        <f t="shared" si="39"/>
        <v>0</v>
      </c>
      <c r="BF211" s="118">
        <f t="shared" si="40"/>
        <v>0</v>
      </c>
      <c r="BG211" s="118">
        <f t="shared" si="41"/>
        <v>0</v>
      </c>
      <c r="BH211" s="118">
        <f t="shared" si="42"/>
        <v>0</v>
      </c>
      <c r="BI211" s="118">
        <f t="shared" si="43"/>
        <v>0</v>
      </c>
      <c r="BJ211" s="23" t="s">
        <v>87</v>
      </c>
      <c r="BK211" s="118">
        <f t="shared" si="44"/>
        <v>0</v>
      </c>
      <c r="BL211" s="23" t="s">
        <v>294</v>
      </c>
      <c r="BM211" s="23" t="s">
        <v>1876</v>
      </c>
    </row>
    <row r="212" spans="2:65" s="1" customFormat="1" ht="25.5" customHeight="1">
      <c r="B212" s="142"/>
      <c r="C212" s="171" t="s">
        <v>1759</v>
      </c>
      <c r="D212" s="171" t="s">
        <v>193</v>
      </c>
      <c r="E212" s="172" t="s">
        <v>1877</v>
      </c>
      <c r="F212" s="268" t="s">
        <v>1878</v>
      </c>
      <c r="G212" s="268"/>
      <c r="H212" s="268"/>
      <c r="I212" s="268"/>
      <c r="J212" s="173" t="s">
        <v>1834</v>
      </c>
      <c r="K212" s="174">
        <v>1</v>
      </c>
      <c r="L212" s="277">
        <v>0</v>
      </c>
      <c r="M212" s="277"/>
      <c r="N212" s="267">
        <f t="shared" si="35"/>
        <v>0</v>
      </c>
      <c r="O212" s="267"/>
      <c r="P212" s="267"/>
      <c r="Q212" s="267"/>
      <c r="R212" s="145"/>
      <c r="T212" s="175" t="s">
        <v>5</v>
      </c>
      <c r="U212" s="48" t="s">
        <v>42</v>
      </c>
      <c r="V212" s="40"/>
      <c r="W212" s="176">
        <f t="shared" si="36"/>
        <v>0</v>
      </c>
      <c r="X212" s="176">
        <v>0</v>
      </c>
      <c r="Y212" s="176">
        <f t="shared" si="37"/>
        <v>0</v>
      </c>
      <c r="Z212" s="176">
        <v>0</v>
      </c>
      <c r="AA212" s="177">
        <f t="shared" si="38"/>
        <v>0</v>
      </c>
      <c r="AR212" s="23" t="s">
        <v>294</v>
      </c>
      <c r="AT212" s="23" t="s">
        <v>193</v>
      </c>
      <c r="AU212" s="23" t="s">
        <v>87</v>
      </c>
      <c r="AY212" s="23" t="s">
        <v>192</v>
      </c>
      <c r="BE212" s="118">
        <f t="shared" si="39"/>
        <v>0</v>
      </c>
      <c r="BF212" s="118">
        <f t="shared" si="40"/>
        <v>0</v>
      </c>
      <c r="BG212" s="118">
        <f t="shared" si="41"/>
        <v>0</v>
      </c>
      <c r="BH212" s="118">
        <f t="shared" si="42"/>
        <v>0</v>
      </c>
      <c r="BI212" s="118">
        <f t="shared" si="43"/>
        <v>0</v>
      </c>
      <c r="BJ212" s="23" t="s">
        <v>87</v>
      </c>
      <c r="BK212" s="118">
        <f t="shared" si="44"/>
        <v>0</v>
      </c>
      <c r="BL212" s="23" t="s">
        <v>294</v>
      </c>
      <c r="BM212" s="23" t="s">
        <v>1879</v>
      </c>
    </row>
    <row r="213" spans="2:65" s="1" customFormat="1" ht="25.5" customHeight="1">
      <c r="B213" s="142"/>
      <c r="C213" s="171" t="s">
        <v>1880</v>
      </c>
      <c r="D213" s="171" t="s">
        <v>193</v>
      </c>
      <c r="E213" s="172" t="s">
        <v>1881</v>
      </c>
      <c r="F213" s="268" t="s">
        <v>1882</v>
      </c>
      <c r="G213" s="268"/>
      <c r="H213" s="268"/>
      <c r="I213" s="268"/>
      <c r="J213" s="173" t="s">
        <v>1834</v>
      </c>
      <c r="K213" s="174">
        <v>1</v>
      </c>
      <c r="L213" s="277">
        <v>0</v>
      </c>
      <c r="M213" s="277"/>
      <c r="N213" s="267">
        <f t="shared" si="35"/>
        <v>0</v>
      </c>
      <c r="O213" s="267"/>
      <c r="P213" s="267"/>
      <c r="Q213" s="267"/>
      <c r="R213" s="145"/>
      <c r="T213" s="175" t="s">
        <v>5</v>
      </c>
      <c r="U213" s="48" t="s">
        <v>42</v>
      </c>
      <c r="V213" s="40"/>
      <c r="W213" s="176">
        <f t="shared" si="36"/>
        <v>0</v>
      </c>
      <c r="X213" s="176">
        <v>0</v>
      </c>
      <c r="Y213" s="176">
        <f t="shared" si="37"/>
        <v>0</v>
      </c>
      <c r="Z213" s="176">
        <v>0</v>
      </c>
      <c r="AA213" s="177">
        <f t="shared" si="38"/>
        <v>0</v>
      </c>
      <c r="AR213" s="23" t="s">
        <v>294</v>
      </c>
      <c r="AT213" s="23" t="s">
        <v>193</v>
      </c>
      <c r="AU213" s="23" t="s">
        <v>87</v>
      </c>
      <c r="AY213" s="23" t="s">
        <v>192</v>
      </c>
      <c r="BE213" s="118">
        <f t="shared" si="39"/>
        <v>0</v>
      </c>
      <c r="BF213" s="118">
        <f t="shared" si="40"/>
        <v>0</v>
      </c>
      <c r="BG213" s="118">
        <f t="shared" si="41"/>
        <v>0</v>
      </c>
      <c r="BH213" s="118">
        <f t="shared" si="42"/>
        <v>0</v>
      </c>
      <c r="BI213" s="118">
        <f t="shared" si="43"/>
        <v>0</v>
      </c>
      <c r="BJ213" s="23" t="s">
        <v>87</v>
      </c>
      <c r="BK213" s="118">
        <f t="shared" si="44"/>
        <v>0</v>
      </c>
      <c r="BL213" s="23" t="s">
        <v>294</v>
      </c>
      <c r="BM213" s="23" t="s">
        <v>1883</v>
      </c>
    </row>
    <row r="214" spans="2:65" s="1" customFormat="1" ht="16.5" customHeight="1">
      <c r="B214" s="142"/>
      <c r="C214" s="215" t="s">
        <v>1762</v>
      </c>
      <c r="D214" s="215" t="s">
        <v>656</v>
      </c>
      <c r="E214" s="216" t="s">
        <v>1884</v>
      </c>
      <c r="F214" s="321" t="s">
        <v>1885</v>
      </c>
      <c r="G214" s="321"/>
      <c r="H214" s="321"/>
      <c r="I214" s="321"/>
      <c r="J214" s="217" t="s">
        <v>288</v>
      </c>
      <c r="K214" s="218">
        <v>1</v>
      </c>
      <c r="L214" s="319">
        <v>0</v>
      </c>
      <c r="M214" s="319"/>
      <c r="N214" s="320">
        <f t="shared" si="35"/>
        <v>0</v>
      </c>
      <c r="O214" s="267"/>
      <c r="P214" s="267"/>
      <c r="Q214" s="267"/>
      <c r="R214" s="145"/>
      <c r="T214" s="175" t="s">
        <v>5</v>
      </c>
      <c r="U214" s="48" t="s">
        <v>42</v>
      </c>
      <c r="V214" s="40"/>
      <c r="W214" s="176">
        <f t="shared" si="36"/>
        <v>0</v>
      </c>
      <c r="X214" s="176">
        <v>0</v>
      </c>
      <c r="Y214" s="176">
        <f t="shared" si="37"/>
        <v>0</v>
      </c>
      <c r="Z214" s="176">
        <v>0</v>
      </c>
      <c r="AA214" s="177">
        <f t="shared" si="38"/>
        <v>0</v>
      </c>
      <c r="AR214" s="23" t="s">
        <v>436</v>
      </c>
      <c r="AT214" s="23" t="s">
        <v>656</v>
      </c>
      <c r="AU214" s="23" t="s">
        <v>87</v>
      </c>
      <c r="AY214" s="23" t="s">
        <v>192</v>
      </c>
      <c r="BE214" s="118">
        <f t="shared" si="39"/>
        <v>0</v>
      </c>
      <c r="BF214" s="118">
        <f t="shared" si="40"/>
        <v>0</v>
      </c>
      <c r="BG214" s="118">
        <f t="shared" si="41"/>
        <v>0</v>
      </c>
      <c r="BH214" s="118">
        <f t="shared" si="42"/>
        <v>0</v>
      </c>
      <c r="BI214" s="118">
        <f t="shared" si="43"/>
        <v>0</v>
      </c>
      <c r="BJ214" s="23" t="s">
        <v>87</v>
      </c>
      <c r="BK214" s="118">
        <f t="shared" si="44"/>
        <v>0</v>
      </c>
      <c r="BL214" s="23" t="s">
        <v>294</v>
      </c>
      <c r="BM214" s="23" t="s">
        <v>1886</v>
      </c>
    </row>
    <row r="215" spans="2:65" s="1" customFormat="1" ht="25.5" customHeight="1">
      <c r="B215" s="142"/>
      <c r="C215" s="171" t="s">
        <v>1887</v>
      </c>
      <c r="D215" s="171" t="s">
        <v>193</v>
      </c>
      <c r="E215" s="172" t="s">
        <v>1888</v>
      </c>
      <c r="F215" s="268" t="s">
        <v>1889</v>
      </c>
      <c r="G215" s="268"/>
      <c r="H215" s="268"/>
      <c r="I215" s="268"/>
      <c r="J215" s="173" t="s">
        <v>1834</v>
      </c>
      <c r="K215" s="174">
        <v>1</v>
      </c>
      <c r="L215" s="277">
        <v>0</v>
      </c>
      <c r="M215" s="277"/>
      <c r="N215" s="267">
        <f t="shared" si="35"/>
        <v>0</v>
      </c>
      <c r="O215" s="267"/>
      <c r="P215" s="267"/>
      <c r="Q215" s="267"/>
      <c r="R215" s="145"/>
      <c r="T215" s="175" t="s">
        <v>5</v>
      </c>
      <c r="U215" s="48" t="s">
        <v>42</v>
      </c>
      <c r="V215" s="40"/>
      <c r="W215" s="176">
        <f t="shared" si="36"/>
        <v>0</v>
      </c>
      <c r="X215" s="176">
        <v>0</v>
      </c>
      <c r="Y215" s="176">
        <f t="shared" si="37"/>
        <v>0</v>
      </c>
      <c r="Z215" s="176">
        <v>0</v>
      </c>
      <c r="AA215" s="177">
        <f t="shared" si="38"/>
        <v>0</v>
      </c>
      <c r="AR215" s="23" t="s">
        <v>294</v>
      </c>
      <c r="AT215" s="23" t="s">
        <v>193</v>
      </c>
      <c r="AU215" s="23" t="s">
        <v>87</v>
      </c>
      <c r="AY215" s="23" t="s">
        <v>192</v>
      </c>
      <c r="BE215" s="118">
        <f t="shared" si="39"/>
        <v>0</v>
      </c>
      <c r="BF215" s="118">
        <f t="shared" si="40"/>
        <v>0</v>
      </c>
      <c r="BG215" s="118">
        <f t="shared" si="41"/>
        <v>0</v>
      </c>
      <c r="BH215" s="118">
        <f t="shared" si="42"/>
        <v>0</v>
      </c>
      <c r="BI215" s="118">
        <f t="shared" si="43"/>
        <v>0</v>
      </c>
      <c r="BJ215" s="23" t="s">
        <v>87</v>
      </c>
      <c r="BK215" s="118">
        <f t="shared" si="44"/>
        <v>0</v>
      </c>
      <c r="BL215" s="23" t="s">
        <v>294</v>
      </c>
      <c r="BM215" s="23" t="s">
        <v>1890</v>
      </c>
    </row>
    <row r="216" spans="2:65" s="1" customFormat="1" ht="16.5" customHeight="1">
      <c r="B216" s="142"/>
      <c r="C216" s="215" t="s">
        <v>1765</v>
      </c>
      <c r="D216" s="215" t="s">
        <v>656</v>
      </c>
      <c r="E216" s="216" t="s">
        <v>1891</v>
      </c>
      <c r="F216" s="321" t="s">
        <v>1892</v>
      </c>
      <c r="G216" s="321"/>
      <c r="H216" s="321"/>
      <c r="I216" s="321"/>
      <c r="J216" s="217" t="s">
        <v>288</v>
      </c>
      <c r="K216" s="218">
        <v>1</v>
      </c>
      <c r="L216" s="319">
        <v>0</v>
      </c>
      <c r="M216" s="319"/>
      <c r="N216" s="320">
        <f t="shared" si="35"/>
        <v>0</v>
      </c>
      <c r="O216" s="267"/>
      <c r="P216" s="267"/>
      <c r="Q216" s="267"/>
      <c r="R216" s="145"/>
      <c r="T216" s="175" t="s">
        <v>5</v>
      </c>
      <c r="U216" s="48" t="s">
        <v>42</v>
      </c>
      <c r="V216" s="40"/>
      <c r="W216" s="176">
        <f t="shared" si="36"/>
        <v>0</v>
      </c>
      <c r="X216" s="176">
        <v>0</v>
      </c>
      <c r="Y216" s="176">
        <f t="shared" si="37"/>
        <v>0</v>
      </c>
      <c r="Z216" s="176">
        <v>0</v>
      </c>
      <c r="AA216" s="177">
        <f t="shared" si="38"/>
        <v>0</v>
      </c>
      <c r="AR216" s="23" t="s">
        <v>436</v>
      </c>
      <c r="AT216" s="23" t="s">
        <v>656</v>
      </c>
      <c r="AU216" s="23" t="s">
        <v>87</v>
      </c>
      <c r="AY216" s="23" t="s">
        <v>192</v>
      </c>
      <c r="BE216" s="118">
        <f t="shared" si="39"/>
        <v>0</v>
      </c>
      <c r="BF216" s="118">
        <f t="shared" si="40"/>
        <v>0</v>
      </c>
      <c r="BG216" s="118">
        <f t="shared" si="41"/>
        <v>0</v>
      </c>
      <c r="BH216" s="118">
        <f t="shared" si="42"/>
        <v>0</v>
      </c>
      <c r="BI216" s="118">
        <f t="shared" si="43"/>
        <v>0</v>
      </c>
      <c r="BJ216" s="23" t="s">
        <v>87</v>
      </c>
      <c r="BK216" s="118">
        <f t="shared" si="44"/>
        <v>0</v>
      </c>
      <c r="BL216" s="23" t="s">
        <v>294</v>
      </c>
      <c r="BM216" s="23" t="s">
        <v>1893</v>
      </c>
    </row>
    <row r="217" spans="2:65" s="1" customFormat="1" ht="38.25" customHeight="1">
      <c r="B217" s="142"/>
      <c r="C217" s="171" t="s">
        <v>1894</v>
      </c>
      <c r="D217" s="171" t="s">
        <v>193</v>
      </c>
      <c r="E217" s="172" t="s">
        <v>1895</v>
      </c>
      <c r="F217" s="268" t="s">
        <v>1896</v>
      </c>
      <c r="G217" s="268"/>
      <c r="H217" s="268"/>
      <c r="I217" s="268"/>
      <c r="J217" s="173" t="s">
        <v>1834</v>
      </c>
      <c r="K217" s="174">
        <v>1</v>
      </c>
      <c r="L217" s="277">
        <v>0</v>
      </c>
      <c r="M217" s="277"/>
      <c r="N217" s="267">
        <f t="shared" si="35"/>
        <v>0</v>
      </c>
      <c r="O217" s="267"/>
      <c r="P217" s="267"/>
      <c r="Q217" s="267"/>
      <c r="R217" s="145"/>
      <c r="T217" s="175" t="s">
        <v>5</v>
      </c>
      <c r="U217" s="48" t="s">
        <v>42</v>
      </c>
      <c r="V217" s="40"/>
      <c r="W217" s="176">
        <f t="shared" si="36"/>
        <v>0</v>
      </c>
      <c r="X217" s="176">
        <v>0</v>
      </c>
      <c r="Y217" s="176">
        <f t="shared" si="37"/>
        <v>0</v>
      </c>
      <c r="Z217" s="176">
        <v>0</v>
      </c>
      <c r="AA217" s="177">
        <f t="shared" si="38"/>
        <v>0</v>
      </c>
      <c r="AR217" s="23" t="s">
        <v>294</v>
      </c>
      <c r="AT217" s="23" t="s">
        <v>193</v>
      </c>
      <c r="AU217" s="23" t="s">
        <v>87</v>
      </c>
      <c r="AY217" s="23" t="s">
        <v>192</v>
      </c>
      <c r="BE217" s="118">
        <f t="shared" si="39"/>
        <v>0</v>
      </c>
      <c r="BF217" s="118">
        <f t="shared" si="40"/>
        <v>0</v>
      </c>
      <c r="BG217" s="118">
        <f t="shared" si="41"/>
        <v>0</v>
      </c>
      <c r="BH217" s="118">
        <f t="shared" si="42"/>
        <v>0</v>
      </c>
      <c r="BI217" s="118">
        <f t="shared" si="43"/>
        <v>0</v>
      </c>
      <c r="BJ217" s="23" t="s">
        <v>87</v>
      </c>
      <c r="BK217" s="118">
        <f t="shared" si="44"/>
        <v>0</v>
      </c>
      <c r="BL217" s="23" t="s">
        <v>294</v>
      </c>
      <c r="BM217" s="23" t="s">
        <v>1897</v>
      </c>
    </row>
    <row r="218" spans="2:65" s="1" customFormat="1" ht="25.5" customHeight="1">
      <c r="B218" s="142"/>
      <c r="C218" s="215" t="s">
        <v>1768</v>
      </c>
      <c r="D218" s="215" t="s">
        <v>656</v>
      </c>
      <c r="E218" s="216" t="s">
        <v>1898</v>
      </c>
      <c r="F218" s="321" t="s">
        <v>1899</v>
      </c>
      <c r="G218" s="321"/>
      <c r="H218" s="321"/>
      <c r="I218" s="321"/>
      <c r="J218" s="217" t="s">
        <v>288</v>
      </c>
      <c r="K218" s="218">
        <v>1</v>
      </c>
      <c r="L218" s="319">
        <v>0</v>
      </c>
      <c r="M218" s="319"/>
      <c r="N218" s="320">
        <f t="shared" si="35"/>
        <v>0</v>
      </c>
      <c r="O218" s="267"/>
      <c r="P218" s="267"/>
      <c r="Q218" s="267"/>
      <c r="R218" s="145"/>
      <c r="T218" s="175" t="s">
        <v>5</v>
      </c>
      <c r="U218" s="48" t="s">
        <v>42</v>
      </c>
      <c r="V218" s="40"/>
      <c r="W218" s="176">
        <f t="shared" si="36"/>
        <v>0</v>
      </c>
      <c r="X218" s="176">
        <v>0</v>
      </c>
      <c r="Y218" s="176">
        <f t="shared" si="37"/>
        <v>0</v>
      </c>
      <c r="Z218" s="176">
        <v>0</v>
      </c>
      <c r="AA218" s="177">
        <f t="shared" si="38"/>
        <v>0</v>
      </c>
      <c r="AR218" s="23" t="s">
        <v>436</v>
      </c>
      <c r="AT218" s="23" t="s">
        <v>656</v>
      </c>
      <c r="AU218" s="23" t="s">
        <v>87</v>
      </c>
      <c r="AY218" s="23" t="s">
        <v>192</v>
      </c>
      <c r="BE218" s="118">
        <f t="shared" si="39"/>
        <v>0</v>
      </c>
      <c r="BF218" s="118">
        <f t="shared" si="40"/>
        <v>0</v>
      </c>
      <c r="BG218" s="118">
        <f t="shared" si="41"/>
        <v>0</v>
      </c>
      <c r="BH218" s="118">
        <f t="shared" si="42"/>
        <v>0</v>
      </c>
      <c r="BI218" s="118">
        <f t="shared" si="43"/>
        <v>0</v>
      </c>
      <c r="BJ218" s="23" t="s">
        <v>87</v>
      </c>
      <c r="BK218" s="118">
        <f t="shared" si="44"/>
        <v>0</v>
      </c>
      <c r="BL218" s="23" t="s">
        <v>294</v>
      </c>
      <c r="BM218" s="23" t="s">
        <v>1900</v>
      </c>
    </row>
    <row r="219" spans="2:65" s="1" customFormat="1" ht="25.5" customHeight="1">
      <c r="B219" s="142"/>
      <c r="C219" s="171" t="s">
        <v>1901</v>
      </c>
      <c r="D219" s="171" t="s">
        <v>193</v>
      </c>
      <c r="E219" s="172" t="s">
        <v>1902</v>
      </c>
      <c r="F219" s="268" t="s">
        <v>1903</v>
      </c>
      <c r="G219" s="268"/>
      <c r="H219" s="268"/>
      <c r="I219" s="268"/>
      <c r="J219" s="173" t="s">
        <v>1834</v>
      </c>
      <c r="K219" s="174">
        <v>1</v>
      </c>
      <c r="L219" s="277">
        <v>0</v>
      </c>
      <c r="M219" s="277"/>
      <c r="N219" s="267">
        <f t="shared" si="35"/>
        <v>0</v>
      </c>
      <c r="O219" s="267"/>
      <c r="P219" s="267"/>
      <c r="Q219" s="267"/>
      <c r="R219" s="145"/>
      <c r="T219" s="175" t="s">
        <v>5</v>
      </c>
      <c r="U219" s="48" t="s">
        <v>42</v>
      </c>
      <c r="V219" s="40"/>
      <c r="W219" s="176">
        <f t="shared" si="36"/>
        <v>0</v>
      </c>
      <c r="X219" s="176">
        <v>0</v>
      </c>
      <c r="Y219" s="176">
        <f t="shared" si="37"/>
        <v>0</v>
      </c>
      <c r="Z219" s="176">
        <v>0</v>
      </c>
      <c r="AA219" s="177">
        <f t="shared" si="38"/>
        <v>0</v>
      </c>
      <c r="AR219" s="23" t="s">
        <v>294</v>
      </c>
      <c r="AT219" s="23" t="s">
        <v>193</v>
      </c>
      <c r="AU219" s="23" t="s">
        <v>87</v>
      </c>
      <c r="AY219" s="23" t="s">
        <v>192</v>
      </c>
      <c r="BE219" s="118">
        <f t="shared" si="39"/>
        <v>0</v>
      </c>
      <c r="BF219" s="118">
        <f t="shared" si="40"/>
        <v>0</v>
      </c>
      <c r="BG219" s="118">
        <f t="shared" si="41"/>
        <v>0</v>
      </c>
      <c r="BH219" s="118">
        <f t="shared" si="42"/>
        <v>0</v>
      </c>
      <c r="BI219" s="118">
        <f t="shared" si="43"/>
        <v>0</v>
      </c>
      <c r="BJ219" s="23" t="s">
        <v>87</v>
      </c>
      <c r="BK219" s="118">
        <f t="shared" si="44"/>
        <v>0</v>
      </c>
      <c r="BL219" s="23" t="s">
        <v>294</v>
      </c>
      <c r="BM219" s="23" t="s">
        <v>1904</v>
      </c>
    </row>
    <row r="220" spans="2:65" s="1" customFormat="1" ht="16.5" customHeight="1">
      <c r="B220" s="142"/>
      <c r="C220" s="215" t="s">
        <v>1771</v>
      </c>
      <c r="D220" s="215" t="s">
        <v>656</v>
      </c>
      <c r="E220" s="216" t="s">
        <v>1905</v>
      </c>
      <c r="F220" s="321" t="s">
        <v>1906</v>
      </c>
      <c r="G220" s="321"/>
      <c r="H220" s="321"/>
      <c r="I220" s="321"/>
      <c r="J220" s="217" t="s">
        <v>288</v>
      </c>
      <c r="K220" s="218">
        <v>1</v>
      </c>
      <c r="L220" s="319">
        <v>0</v>
      </c>
      <c r="M220" s="319"/>
      <c r="N220" s="320">
        <f t="shared" si="35"/>
        <v>0</v>
      </c>
      <c r="O220" s="267"/>
      <c r="P220" s="267"/>
      <c r="Q220" s="267"/>
      <c r="R220" s="145"/>
      <c r="T220" s="175" t="s">
        <v>5</v>
      </c>
      <c r="U220" s="48" t="s">
        <v>42</v>
      </c>
      <c r="V220" s="40"/>
      <c r="W220" s="176">
        <f t="shared" si="36"/>
        <v>0</v>
      </c>
      <c r="X220" s="176">
        <v>0</v>
      </c>
      <c r="Y220" s="176">
        <f t="shared" si="37"/>
        <v>0</v>
      </c>
      <c r="Z220" s="176">
        <v>0</v>
      </c>
      <c r="AA220" s="177">
        <f t="shared" si="38"/>
        <v>0</v>
      </c>
      <c r="AR220" s="23" t="s">
        <v>436</v>
      </c>
      <c r="AT220" s="23" t="s">
        <v>656</v>
      </c>
      <c r="AU220" s="23" t="s">
        <v>87</v>
      </c>
      <c r="AY220" s="23" t="s">
        <v>192</v>
      </c>
      <c r="BE220" s="118">
        <f t="shared" si="39"/>
        <v>0</v>
      </c>
      <c r="BF220" s="118">
        <f t="shared" si="40"/>
        <v>0</v>
      </c>
      <c r="BG220" s="118">
        <f t="shared" si="41"/>
        <v>0</v>
      </c>
      <c r="BH220" s="118">
        <f t="shared" si="42"/>
        <v>0</v>
      </c>
      <c r="BI220" s="118">
        <f t="shared" si="43"/>
        <v>0</v>
      </c>
      <c r="BJ220" s="23" t="s">
        <v>87</v>
      </c>
      <c r="BK220" s="118">
        <f t="shared" si="44"/>
        <v>0</v>
      </c>
      <c r="BL220" s="23" t="s">
        <v>294</v>
      </c>
      <c r="BM220" s="23" t="s">
        <v>1907</v>
      </c>
    </row>
    <row r="221" spans="2:65" s="1" customFormat="1" ht="38.25" customHeight="1">
      <c r="B221" s="142"/>
      <c r="C221" s="171" t="s">
        <v>1908</v>
      </c>
      <c r="D221" s="171" t="s">
        <v>193</v>
      </c>
      <c r="E221" s="172" t="s">
        <v>1909</v>
      </c>
      <c r="F221" s="268" t="s">
        <v>1910</v>
      </c>
      <c r="G221" s="268"/>
      <c r="H221" s="268"/>
      <c r="I221" s="268"/>
      <c r="J221" s="173" t="s">
        <v>208</v>
      </c>
      <c r="K221" s="174">
        <v>1</v>
      </c>
      <c r="L221" s="277">
        <v>0</v>
      </c>
      <c r="M221" s="277"/>
      <c r="N221" s="267">
        <f t="shared" si="35"/>
        <v>0</v>
      </c>
      <c r="O221" s="267"/>
      <c r="P221" s="267"/>
      <c r="Q221" s="267"/>
      <c r="R221" s="145"/>
      <c r="T221" s="175" t="s">
        <v>5</v>
      </c>
      <c r="U221" s="48" t="s">
        <v>42</v>
      </c>
      <c r="V221" s="40"/>
      <c r="W221" s="176">
        <f t="shared" si="36"/>
        <v>0</v>
      </c>
      <c r="X221" s="176">
        <v>0</v>
      </c>
      <c r="Y221" s="176">
        <f t="shared" si="37"/>
        <v>0</v>
      </c>
      <c r="Z221" s="176">
        <v>0</v>
      </c>
      <c r="AA221" s="177">
        <f t="shared" si="38"/>
        <v>0</v>
      </c>
      <c r="AR221" s="23" t="s">
        <v>294</v>
      </c>
      <c r="AT221" s="23" t="s">
        <v>193</v>
      </c>
      <c r="AU221" s="23" t="s">
        <v>87</v>
      </c>
      <c r="AY221" s="23" t="s">
        <v>192</v>
      </c>
      <c r="BE221" s="118">
        <f t="shared" si="39"/>
        <v>0</v>
      </c>
      <c r="BF221" s="118">
        <f t="shared" si="40"/>
        <v>0</v>
      </c>
      <c r="BG221" s="118">
        <f t="shared" si="41"/>
        <v>0</v>
      </c>
      <c r="BH221" s="118">
        <f t="shared" si="42"/>
        <v>0</v>
      </c>
      <c r="BI221" s="118">
        <f t="shared" si="43"/>
        <v>0</v>
      </c>
      <c r="BJ221" s="23" t="s">
        <v>87</v>
      </c>
      <c r="BK221" s="118">
        <f t="shared" si="44"/>
        <v>0</v>
      </c>
      <c r="BL221" s="23" t="s">
        <v>294</v>
      </c>
      <c r="BM221" s="23" t="s">
        <v>1911</v>
      </c>
    </row>
    <row r="222" spans="2:65" s="1" customFormat="1" ht="16.5" customHeight="1">
      <c r="B222" s="142"/>
      <c r="C222" s="171" t="s">
        <v>1774</v>
      </c>
      <c r="D222" s="171" t="s">
        <v>193</v>
      </c>
      <c r="E222" s="172" t="s">
        <v>1912</v>
      </c>
      <c r="F222" s="268" t="s">
        <v>1913</v>
      </c>
      <c r="G222" s="268"/>
      <c r="H222" s="268"/>
      <c r="I222" s="268"/>
      <c r="J222" s="173" t="s">
        <v>1834</v>
      </c>
      <c r="K222" s="174">
        <v>32</v>
      </c>
      <c r="L222" s="277">
        <v>0</v>
      </c>
      <c r="M222" s="277"/>
      <c r="N222" s="267">
        <f t="shared" si="35"/>
        <v>0</v>
      </c>
      <c r="O222" s="267"/>
      <c r="P222" s="267"/>
      <c r="Q222" s="267"/>
      <c r="R222" s="145"/>
      <c r="T222" s="175" t="s">
        <v>5</v>
      </c>
      <c r="U222" s="48" t="s">
        <v>42</v>
      </c>
      <c r="V222" s="40"/>
      <c r="W222" s="176">
        <f t="shared" si="36"/>
        <v>0</v>
      </c>
      <c r="X222" s="176">
        <v>0</v>
      </c>
      <c r="Y222" s="176">
        <f t="shared" si="37"/>
        <v>0</v>
      </c>
      <c r="Z222" s="176">
        <v>0</v>
      </c>
      <c r="AA222" s="177">
        <f t="shared" si="38"/>
        <v>0</v>
      </c>
      <c r="AR222" s="23" t="s">
        <v>294</v>
      </c>
      <c r="AT222" s="23" t="s">
        <v>193</v>
      </c>
      <c r="AU222" s="23" t="s">
        <v>87</v>
      </c>
      <c r="AY222" s="23" t="s">
        <v>192</v>
      </c>
      <c r="BE222" s="118">
        <f t="shared" si="39"/>
        <v>0</v>
      </c>
      <c r="BF222" s="118">
        <f t="shared" si="40"/>
        <v>0</v>
      </c>
      <c r="BG222" s="118">
        <f t="shared" si="41"/>
        <v>0</v>
      </c>
      <c r="BH222" s="118">
        <f t="shared" si="42"/>
        <v>0</v>
      </c>
      <c r="BI222" s="118">
        <f t="shared" si="43"/>
        <v>0</v>
      </c>
      <c r="BJ222" s="23" t="s">
        <v>87</v>
      </c>
      <c r="BK222" s="118">
        <f t="shared" si="44"/>
        <v>0</v>
      </c>
      <c r="BL222" s="23" t="s">
        <v>294</v>
      </c>
      <c r="BM222" s="23" t="s">
        <v>1914</v>
      </c>
    </row>
    <row r="223" spans="2:65" s="1" customFormat="1" ht="16.5" customHeight="1">
      <c r="B223" s="142"/>
      <c r="C223" s="215" t="s">
        <v>1915</v>
      </c>
      <c r="D223" s="215" t="s">
        <v>656</v>
      </c>
      <c r="E223" s="216" t="s">
        <v>1916</v>
      </c>
      <c r="F223" s="321" t="s">
        <v>1917</v>
      </c>
      <c r="G223" s="321"/>
      <c r="H223" s="321"/>
      <c r="I223" s="321"/>
      <c r="J223" s="217" t="s">
        <v>288</v>
      </c>
      <c r="K223" s="218">
        <v>32</v>
      </c>
      <c r="L223" s="319">
        <v>0</v>
      </c>
      <c r="M223" s="319"/>
      <c r="N223" s="320">
        <f t="shared" si="35"/>
        <v>0</v>
      </c>
      <c r="O223" s="267"/>
      <c r="P223" s="267"/>
      <c r="Q223" s="267"/>
      <c r="R223" s="145"/>
      <c r="T223" s="175" t="s">
        <v>5</v>
      </c>
      <c r="U223" s="48" t="s">
        <v>42</v>
      </c>
      <c r="V223" s="40"/>
      <c r="W223" s="176">
        <f t="shared" si="36"/>
        <v>0</v>
      </c>
      <c r="X223" s="176">
        <v>0</v>
      </c>
      <c r="Y223" s="176">
        <f t="shared" si="37"/>
        <v>0</v>
      </c>
      <c r="Z223" s="176">
        <v>0</v>
      </c>
      <c r="AA223" s="177">
        <f t="shared" si="38"/>
        <v>0</v>
      </c>
      <c r="AR223" s="23" t="s">
        <v>436</v>
      </c>
      <c r="AT223" s="23" t="s">
        <v>656</v>
      </c>
      <c r="AU223" s="23" t="s">
        <v>87</v>
      </c>
      <c r="AY223" s="23" t="s">
        <v>192</v>
      </c>
      <c r="BE223" s="118">
        <f t="shared" si="39"/>
        <v>0</v>
      </c>
      <c r="BF223" s="118">
        <f t="shared" si="40"/>
        <v>0</v>
      </c>
      <c r="BG223" s="118">
        <f t="shared" si="41"/>
        <v>0</v>
      </c>
      <c r="BH223" s="118">
        <f t="shared" si="42"/>
        <v>0</v>
      </c>
      <c r="BI223" s="118">
        <f t="shared" si="43"/>
        <v>0</v>
      </c>
      <c r="BJ223" s="23" t="s">
        <v>87</v>
      </c>
      <c r="BK223" s="118">
        <f t="shared" si="44"/>
        <v>0</v>
      </c>
      <c r="BL223" s="23" t="s">
        <v>294</v>
      </c>
      <c r="BM223" s="23" t="s">
        <v>1918</v>
      </c>
    </row>
    <row r="224" spans="2:65" s="1" customFormat="1" ht="25.5" customHeight="1">
      <c r="B224" s="142"/>
      <c r="C224" s="171" t="s">
        <v>1777</v>
      </c>
      <c r="D224" s="171" t="s">
        <v>193</v>
      </c>
      <c r="E224" s="172" t="s">
        <v>1919</v>
      </c>
      <c r="F224" s="268" t="s">
        <v>1920</v>
      </c>
      <c r="G224" s="268"/>
      <c r="H224" s="268"/>
      <c r="I224" s="268"/>
      <c r="J224" s="173" t="s">
        <v>288</v>
      </c>
      <c r="K224" s="174">
        <v>12</v>
      </c>
      <c r="L224" s="277">
        <v>0</v>
      </c>
      <c r="M224" s="277"/>
      <c r="N224" s="267">
        <f t="shared" si="35"/>
        <v>0</v>
      </c>
      <c r="O224" s="267"/>
      <c r="P224" s="267"/>
      <c r="Q224" s="267"/>
      <c r="R224" s="145"/>
      <c r="T224" s="175" t="s">
        <v>5</v>
      </c>
      <c r="U224" s="48" t="s">
        <v>42</v>
      </c>
      <c r="V224" s="40"/>
      <c r="W224" s="176">
        <f t="shared" si="36"/>
        <v>0</v>
      </c>
      <c r="X224" s="176">
        <v>0</v>
      </c>
      <c r="Y224" s="176">
        <f t="shared" si="37"/>
        <v>0</v>
      </c>
      <c r="Z224" s="176">
        <v>0</v>
      </c>
      <c r="AA224" s="177">
        <f t="shared" si="38"/>
        <v>0</v>
      </c>
      <c r="AR224" s="23" t="s">
        <v>294</v>
      </c>
      <c r="AT224" s="23" t="s">
        <v>193</v>
      </c>
      <c r="AU224" s="23" t="s">
        <v>87</v>
      </c>
      <c r="AY224" s="23" t="s">
        <v>192</v>
      </c>
      <c r="BE224" s="118">
        <f t="shared" si="39"/>
        <v>0</v>
      </c>
      <c r="BF224" s="118">
        <f t="shared" si="40"/>
        <v>0</v>
      </c>
      <c r="BG224" s="118">
        <f t="shared" si="41"/>
        <v>0</v>
      </c>
      <c r="BH224" s="118">
        <f t="shared" si="42"/>
        <v>0</v>
      </c>
      <c r="BI224" s="118">
        <f t="shared" si="43"/>
        <v>0</v>
      </c>
      <c r="BJ224" s="23" t="s">
        <v>87</v>
      </c>
      <c r="BK224" s="118">
        <f t="shared" si="44"/>
        <v>0</v>
      </c>
      <c r="BL224" s="23" t="s">
        <v>294</v>
      </c>
      <c r="BM224" s="23" t="s">
        <v>1921</v>
      </c>
    </row>
    <row r="225" spans="2:65" s="1" customFormat="1" ht="38.25" customHeight="1">
      <c r="B225" s="142"/>
      <c r="C225" s="215" t="s">
        <v>1922</v>
      </c>
      <c r="D225" s="215" t="s">
        <v>656</v>
      </c>
      <c r="E225" s="216" t="s">
        <v>1923</v>
      </c>
      <c r="F225" s="321" t="s">
        <v>1924</v>
      </c>
      <c r="G225" s="321"/>
      <c r="H225" s="321"/>
      <c r="I225" s="321"/>
      <c r="J225" s="217" t="s">
        <v>288</v>
      </c>
      <c r="K225" s="218">
        <v>11</v>
      </c>
      <c r="L225" s="319">
        <v>0</v>
      </c>
      <c r="M225" s="319"/>
      <c r="N225" s="320">
        <f t="shared" si="35"/>
        <v>0</v>
      </c>
      <c r="O225" s="267"/>
      <c r="P225" s="267"/>
      <c r="Q225" s="267"/>
      <c r="R225" s="145"/>
      <c r="T225" s="175" t="s">
        <v>5</v>
      </c>
      <c r="U225" s="48" t="s">
        <v>42</v>
      </c>
      <c r="V225" s="40"/>
      <c r="W225" s="176">
        <f t="shared" si="36"/>
        <v>0</v>
      </c>
      <c r="X225" s="176">
        <v>0</v>
      </c>
      <c r="Y225" s="176">
        <f t="shared" si="37"/>
        <v>0</v>
      </c>
      <c r="Z225" s="176">
        <v>0</v>
      </c>
      <c r="AA225" s="177">
        <f t="shared" si="38"/>
        <v>0</v>
      </c>
      <c r="AR225" s="23" t="s">
        <v>436</v>
      </c>
      <c r="AT225" s="23" t="s">
        <v>656</v>
      </c>
      <c r="AU225" s="23" t="s">
        <v>87</v>
      </c>
      <c r="AY225" s="23" t="s">
        <v>192</v>
      </c>
      <c r="BE225" s="118">
        <f t="shared" si="39"/>
        <v>0</v>
      </c>
      <c r="BF225" s="118">
        <f t="shared" si="40"/>
        <v>0</v>
      </c>
      <c r="BG225" s="118">
        <f t="shared" si="41"/>
        <v>0</v>
      </c>
      <c r="BH225" s="118">
        <f t="shared" si="42"/>
        <v>0</v>
      </c>
      <c r="BI225" s="118">
        <f t="shared" si="43"/>
        <v>0</v>
      </c>
      <c r="BJ225" s="23" t="s">
        <v>87</v>
      </c>
      <c r="BK225" s="118">
        <f t="shared" si="44"/>
        <v>0</v>
      </c>
      <c r="BL225" s="23" t="s">
        <v>294</v>
      </c>
      <c r="BM225" s="23" t="s">
        <v>1925</v>
      </c>
    </row>
    <row r="226" spans="2:65" s="1" customFormat="1" ht="38.25" customHeight="1">
      <c r="B226" s="142"/>
      <c r="C226" s="215" t="s">
        <v>1780</v>
      </c>
      <c r="D226" s="215" t="s">
        <v>656</v>
      </c>
      <c r="E226" s="216" t="s">
        <v>1926</v>
      </c>
      <c r="F226" s="321" t="s">
        <v>1927</v>
      </c>
      <c r="G226" s="321"/>
      <c r="H226" s="321"/>
      <c r="I226" s="321"/>
      <c r="J226" s="217" t="s">
        <v>288</v>
      </c>
      <c r="K226" s="218">
        <v>1</v>
      </c>
      <c r="L226" s="319">
        <v>0</v>
      </c>
      <c r="M226" s="319"/>
      <c r="N226" s="320">
        <f t="shared" si="35"/>
        <v>0</v>
      </c>
      <c r="O226" s="267"/>
      <c r="P226" s="267"/>
      <c r="Q226" s="267"/>
      <c r="R226" s="145"/>
      <c r="T226" s="175" t="s">
        <v>5</v>
      </c>
      <c r="U226" s="48" t="s">
        <v>42</v>
      </c>
      <c r="V226" s="40"/>
      <c r="W226" s="176">
        <f t="shared" si="36"/>
        <v>0</v>
      </c>
      <c r="X226" s="176">
        <v>0</v>
      </c>
      <c r="Y226" s="176">
        <f t="shared" si="37"/>
        <v>0</v>
      </c>
      <c r="Z226" s="176">
        <v>0</v>
      </c>
      <c r="AA226" s="177">
        <f t="shared" si="38"/>
        <v>0</v>
      </c>
      <c r="AR226" s="23" t="s">
        <v>436</v>
      </c>
      <c r="AT226" s="23" t="s">
        <v>656</v>
      </c>
      <c r="AU226" s="23" t="s">
        <v>87</v>
      </c>
      <c r="AY226" s="23" t="s">
        <v>192</v>
      </c>
      <c r="BE226" s="118">
        <f t="shared" si="39"/>
        <v>0</v>
      </c>
      <c r="BF226" s="118">
        <f t="shared" si="40"/>
        <v>0</v>
      </c>
      <c r="BG226" s="118">
        <f t="shared" si="41"/>
        <v>0</v>
      </c>
      <c r="BH226" s="118">
        <f t="shared" si="42"/>
        <v>0</v>
      </c>
      <c r="BI226" s="118">
        <f t="shared" si="43"/>
        <v>0</v>
      </c>
      <c r="BJ226" s="23" t="s">
        <v>87</v>
      </c>
      <c r="BK226" s="118">
        <f t="shared" si="44"/>
        <v>0</v>
      </c>
      <c r="BL226" s="23" t="s">
        <v>294</v>
      </c>
      <c r="BM226" s="23" t="s">
        <v>1928</v>
      </c>
    </row>
    <row r="227" spans="2:65" s="1" customFormat="1" ht="25.5" customHeight="1">
      <c r="B227" s="142"/>
      <c r="C227" s="171" t="s">
        <v>1929</v>
      </c>
      <c r="D227" s="171" t="s">
        <v>193</v>
      </c>
      <c r="E227" s="172" t="s">
        <v>1930</v>
      </c>
      <c r="F227" s="268" t="s">
        <v>1931</v>
      </c>
      <c r="G227" s="268"/>
      <c r="H227" s="268"/>
      <c r="I227" s="268"/>
      <c r="J227" s="173" t="s">
        <v>1834</v>
      </c>
      <c r="K227" s="174">
        <v>1</v>
      </c>
      <c r="L227" s="277">
        <v>0</v>
      </c>
      <c r="M227" s="277"/>
      <c r="N227" s="267">
        <f t="shared" si="35"/>
        <v>0</v>
      </c>
      <c r="O227" s="267"/>
      <c r="P227" s="267"/>
      <c r="Q227" s="267"/>
      <c r="R227" s="145"/>
      <c r="T227" s="175" t="s">
        <v>5</v>
      </c>
      <c r="U227" s="48" t="s">
        <v>42</v>
      </c>
      <c r="V227" s="40"/>
      <c r="W227" s="176">
        <f t="shared" si="36"/>
        <v>0</v>
      </c>
      <c r="X227" s="176">
        <v>0</v>
      </c>
      <c r="Y227" s="176">
        <f t="shared" si="37"/>
        <v>0</v>
      </c>
      <c r="Z227" s="176">
        <v>0</v>
      </c>
      <c r="AA227" s="177">
        <f t="shared" si="38"/>
        <v>0</v>
      </c>
      <c r="AR227" s="23" t="s">
        <v>294</v>
      </c>
      <c r="AT227" s="23" t="s">
        <v>193</v>
      </c>
      <c r="AU227" s="23" t="s">
        <v>87</v>
      </c>
      <c r="AY227" s="23" t="s">
        <v>192</v>
      </c>
      <c r="BE227" s="118">
        <f t="shared" si="39"/>
        <v>0</v>
      </c>
      <c r="BF227" s="118">
        <f t="shared" si="40"/>
        <v>0</v>
      </c>
      <c r="BG227" s="118">
        <f t="shared" si="41"/>
        <v>0</v>
      </c>
      <c r="BH227" s="118">
        <f t="shared" si="42"/>
        <v>0</v>
      </c>
      <c r="BI227" s="118">
        <f t="shared" si="43"/>
        <v>0</v>
      </c>
      <c r="BJ227" s="23" t="s">
        <v>87</v>
      </c>
      <c r="BK227" s="118">
        <f t="shared" si="44"/>
        <v>0</v>
      </c>
      <c r="BL227" s="23" t="s">
        <v>294</v>
      </c>
      <c r="BM227" s="23" t="s">
        <v>1932</v>
      </c>
    </row>
    <row r="228" spans="2:65" s="1" customFormat="1" ht="25.5" customHeight="1">
      <c r="B228" s="142"/>
      <c r="C228" s="215" t="s">
        <v>1783</v>
      </c>
      <c r="D228" s="215" t="s">
        <v>656</v>
      </c>
      <c r="E228" s="216" t="s">
        <v>1933</v>
      </c>
      <c r="F228" s="321" t="s">
        <v>1934</v>
      </c>
      <c r="G228" s="321"/>
      <c r="H228" s="321"/>
      <c r="I228" s="321"/>
      <c r="J228" s="217" t="s">
        <v>288</v>
      </c>
      <c r="K228" s="218">
        <v>1</v>
      </c>
      <c r="L228" s="319">
        <v>0</v>
      </c>
      <c r="M228" s="319"/>
      <c r="N228" s="320">
        <f t="shared" si="35"/>
        <v>0</v>
      </c>
      <c r="O228" s="267"/>
      <c r="P228" s="267"/>
      <c r="Q228" s="267"/>
      <c r="R228" s="145"/>
      <c r="T228" s="175" t="s">
        <v>5</v>
      </c>
      <c r="U228" s="48" t="s">
        <v>42</v>
      </c>
      <c r="V228" s="40"/>
      <c r="W228" s="176">
        <f t="shared" si="36"/>
        <v>0</v>
      </c>
      <c r="X228" s="176">
        <v>0</v>
      </c>
      <c r="Y228" s="176">
        <f t="shared" si="37"/>
        <v>0</v>
      </c>
      <c r="Z228" s="176">
        <v>0</v>
      </c>
      <c r="AA228" s="177">
        <f t="shared" si="38"/>
        <v>0</v>
      </c>
      <c r="AR228" s="23" t="s">
        <v>436</v>
      </c>
      <c r="AT228" s="23" t="s">
        <v>656</v>
      </c>
      <c r="AU228" s="23" t="s">
        <v>87</v>
      </c>
      <c r="AY228" s="23" t="s">
        <v>192</v>
      </c>
      <c r="BE228" s="118">
        <f t="shared" si="39"/>
        <v>0</v>
      </c>
      <c r="BF228" s="118">
        <f t="shared" si="40"/>
        <v>0</v>
      </c>
      <c r="BG228" s="118">
        <f t="shared" si="41"/>
        <v>0</v>
      </c>
      <c r="BH228" s="118">
        <f t="shared" si="42"/>
        <v>0</v>
      </c>
      <c r="BI228" s="118">
        <f t="shared" si="43"/>
        <v>0</v>
      </c>
      <c r="BJ228" s="23" t="s">
        <v>87</v>
      </c>
      <c r="BK228" s="118">
        <f t="shared" si="44"/>
        <v>0</v>
      </c>
      <c r="BL228" s="23" t="s">
        <v>294</v>
      </c>
      <c r="BM228" s="23" t="s">
        <v>1935</v>
      </c>
    </row>
    <row r="229" spans="2:65" s="1" customFormat="1" ht="25.5" customHeight="1">
      <c r="B229" s="142"/>
      <c r="C229" s="171" t="s">
        <v>1936</v>
      </c>
      <c r="D229" s="171" t="s">
        <v>193</v>
      </c>
      <c r="E229" s="172" t="s">
        <v>1937</v>
      </c>
      <c r="F229" s="268" t="s">
        <v>1938</v>
      </c>
      <c r="G229" s="268"/>
      <c r="H229" s="268"/>
      <c r="I229" s="268"/>
      <c r="J229" s="173" t="s">
        <v>288</v>
      </c>
      <c r="K229" s="174">
        <v>1</v>
      </c>
      <c r="L229" s="277">
        <v>0</v>
      </c>
      <c r="M229" s="277"/>
      <c r="N229" s="267">
        <f t="shared" si="35"/>
        <v>0</v>
      </c>
      <c r="O229" s="267"/>
      <c r="P229" s="267"/>
      <c r="Q229" s="267"/>
      <c r="R229" s="145"/>
      <c r="T229" s="175" t="s">
        <v>5</v>
      </c>
      <c r="U229" s="48" t="s">
        <v>42</v>
      </c>
      <c r="V229" s="40"/>
      <c r="W229" s="176">
        <f t="shared" si="36"/>
        <v>0</v>
      </c>
      <c r="X229" s="176">
        <v>0</v>
      </c>
      <c r="Y229" s="176">
        <f t="shared" si="37"/>
        <v>0</v>
      </c>
      <c r="Z229" s="176">
        <v>0</v>
      </c>
      <c r="AA229" s="177">
        <f t="shared" si="38"/>
        <v>0</v>
      </c>
      <c r="AR229" s="23" t="s">
        <v>294</v>
      </c>
      <c r="AT229" s="23" t="s">
        <v>193</v>
      </c>
      <c r="AU229" s="23" t="s">
        <v>87</v>
      </c>
      <c r="AY229" s="23" t="s">
        <v>192</v>
      </c>
      <c r="BE229" s="118">
        <f t="shared" si="39"/>
        <v>0</v>
      </c>
      <c r="BF229" s="118">
        <f t="shared" si="40"/>
        <v>0</v>
      </c>
      <c r="BG229" s="118">
        <f t="shared" si="41"/>
        <v>0</v>
      </c>
      <c r="BH229" s="118">
        <f t="shared" si="42"/>
        <v>0</v>
      </c>
      <c r="BI229" s="118">
        <f t="shared" si="43"/>
        <v>0</v>
      </c>
      <c r="BJ229" s="23" t="s">
        <v>87</v>
      </c>
      <c r="BK229" s="118">
        <f t="shared" si="44"/>
        <v>0</v>
      </c>
      <c r="BL229" s="23" t="s">
        <v>294</v>
      </c>
      <c r="BM229" s="23" t="s">
        <v>1939</v>
      </c>
    </row>
    <row r="230" spans="2:65" s="1" customFormat="1" ht="25.5" customHeight="1">
      <c r="B230" s="142"/>
      <c r="C230" s="215" t="s">
        <v>1786</v>
      </c>
      <c r="D230" s="215" t="s">
        <v>656</v>
      </c>
      <c r="E230" s="216" t="s">
        <v>1940</v>
      </c>
      <c r="F230" s="321" t="s">
        <v>1941</v>
      </c>
      <c r="G230" s="321"/>
      <c r="H230" s="321"/>
      <c r="I230" s="321"/>
      <c r="J230" s="217" t="s">
        <v>288</v>
      </c>
      <c r="K230" s="218">
        <v>1</v>
      </c>
      <c r="L230" s="319">
        <v>0</v>
      </c>
      <c r="M230" s="319"/>
      <c r="N230" s="320">
        <f t="shared" si="35"/>
        <v>0</v>
      </c>
      <c r="O230" s="267"/>
      <c r="P230" s="267"/>
      <c r="Q230" s="267"/>
      <c r="R230" s="145"/>
      <c r="T230" s="175" t="s">
        <v>5</v>
      </c>
      <c r="U230" s="48" t="s">
        <v>42</v>
      </c>
      <c r="V230" s="40"/>
      <c r="W230" s="176">
        <f t="shared" si="36"/>
        <v>0</v>
      </c>
      <c r="X230" s="176">
        <v>0</v>
      </c>
      <c r="Y230" s="176">
        <f t="shared" si="37"/>
        <v>0</v>
      </c>
      <c r="Z230" s="176">
        <v>0</v>
      </c>
      <c r="AA230" s="177">
        <f t="shared" si="38"/>
        <v>0</v>
      </c>
      <c r="AR230" s="23" t="s">
        <v>436</v>
      </c>
      <c r="AT230" s="23" t="s">
        <v>656</v>
      </c>
      <c r="AU230" s="23" t="s">
        <v>87</v>
      </c>
      <c r="AY230" s="23" t="s">
        <v>192</v>
      </c>
      <c r="BE230" s="118">
        <f t="shared" si="39"/>
        <v>0</v>
      </c>
      <c r="BF230" s="118">
        <f t="shared" si="40"/>
        <v>0</v>
      </c>
      <c r="BG230" s="118">
        <f t="shared" si="41"/>
        <v>0</v>
      </c>
      <c r="BH230" s="118">
        <f t="shared" si="42"/>
        <v>0</v>
      </c>
      <c r="BI230" s="118">
        <f t="shared" si="43"/>
        <v>0</v>
      </c>
      <c r="BJ230" s="23" t="s">
        <v>87</v>
      </c>
      <c r="BK230" s="118">
        <f t="shared" si="44"/>
        <v>0</v>
      </c>
      <c r="BL230" s="23" t="s">
        <v>294</v>
      </c>
      <c r="BM230" s="23" t="s">
        <v>1942</v>
      </c>
    </row>
    <row r="231" spans="2:65" s="1" customFormat="1" ht="38.25" customHeight="1">
      <c r="B231" s="142"/>
      <c r="C231" s="171" t="s">
        <v>1943</v>
      </c>
      <c r="D231" s="171" t="s">
        <v>193</v>
      </c>
      <c r="E231" s="172" t="s">
        <v>1944</v>
      </c>
      <c r="F231" s="268" t="s">
        <v>1945</v>
      </c>
      <c r="G231" s="268"/>
      <c r="H231" s="268"/>
      <c r="I231" s="268"/>
      <c r="J231" s="173" t="s">
        <v>288</v>
      </c>
      <c r="K231" s="174">
        <v>1</v>
      </c>
      <c r="L231" s="277">
        <v>0</v>
      </c>
      <c r="M231" s="277"/>
      <c r="N231" s="267">
        <f t="shared" si="35"/>
        <v>0</v>
      </c>
      <c r="O231" s="267"/>
      <c r="P231" s="267"/>
      <c r="Q231" s="267"/>
      <c r="R231" s="145"/>
      <c r="T231" s="175" t="s">
        <v>5</v>
      </c>
      <c r="U231" s="48" t="s">
        <v>42</v>
      </c>
      <c r="V231" s="40"/>
      <c r="W231" s="176">
        <f t="shared" si="36"/>
        <v>0</v>
      </c>
      <c r="X231" s="176">
        <v>0</v>
      </c>
      <c r="Y231" s="176">
        <f t="shared" si="37"/>
        <v>0</v>
      </c>
      <c r="Z231" s="176">
        <v>0</v>
      </c>
      <c r="AA231" s="177">
        <f t="shared" si="38"/>
        <v>0</v>
      </c>
      <c r="AR231" s="23" t="s">
        <v>294</v>
      </c>
      <c r="AT231" s="23" t="s">
        <v>193</v>
      </c>
      <c r="AU231" s="23" t="s">
        <v>87</v>
      </c>
      <c r="AY231" s="23" t="s">
        <v>192</v>
      </c>
      <c r="BE231" s="118">
        <f t="shared" si="39"/>
        <v>0</v>
      </c>
      <c r="BF231" s="118">
        <f t="shared" si="40"/>
        <v>0</v>
      </c>
      <c r="BG231" s="118">
        <f t="shared" si="41"/>
        <v>0</v>
      </c>
      <c r="BH231" s="118">
        <f t="shared" si="42"/>
        <v>0</v>
      </c>
      <c r="BI231" s="118">
        <f t="shared" si="43"/>
        <v>0</v>
      </c>
      <c r="BJ231" s="23" t="s">
        <v>87</v>
      </c>
      <c r="BK231" s="118">
        <f t="shared" si="44"/>
        <v>0</v>
      </c>
      <c r="BL231" s="23" t="s">
        <v>294</v>
      </c>
      <c r="BM231" s="23" t="s">
        <v>1946</v>
      </c>
    </row>
    <row r="232" spans="2:65" s="1" customFormat="1" ht="16.5" customHeight="1">
      <c r="B232" s="142"/>
      <c r="C232" s="215" t="s">
        <v>1789</v>
      </c>
      <c r="D232" s="215" t="s">
        <v>656</v>
      </c>
      <c r="E232" s="216" t="s">
        <v>1947</v>
      </c>
      <c r="F232" s="321" t="s">
        <v>1948</v>
      </c>
      <c r="G232" s="321"/>
      <c r="H232" s="321"/>
      <c r="I232" s="321"/>
      <c r="J232" s="217" t="s">
        <v>288</v>
      </c>
      <c r="K232" s="218">
        <v>1</v>
      </c>
      <c r="L232" s="319">
        <v>0</v>
      </c>
      <c r="M232" s="319"/>
      <c r="N232" s="320">
        <f t="shared" si="35"/>
        <v>0</v>
      </c>
      <c r="O232" s="267"/>
      <c r="P232" s="267"/>
      <c r="Q232" s="267"/>
      <c r="R232" s="145"/>
      <c r="T232" s="175" t="s">
        <v>5</v>
      </c>
      <c r="U232" s="48" t="s">
        <v>42</v>
      </c>
      <c r="V232" s="40"/>
      <c r="W232" s="176">
        <f t="shared" si="36"/>
        <v>0</v>
      </c>
      <c r="X232" s="176">
        <v>0</v>
      </c>
      <c r="Y232" s="176">
        <f t="shared" si="37"/>
        <v>0</v>
      </c>
      <c r="Z232" s="176">
        <v>0</v>
      </c>
      <c r="AA232" s="177">
        <f t="shared" si="38"/>
        <v>0</v>
      </c>
      <c r="AR232" s="23" t="s">
        <v>436</v>
      </c>
      <c r="AT232" s="23" t="s">
        <v>656</v>
      </c>
      <c r="AU232" s="23" t="s">
        <v>87</v>
      </c>
      <c r="AY232" s="23" t="s">
        <v>192</v>
      </c>
      <c r="BE232" s="118">
        <f t="shared" si="39"/>
        <v>0</v>
      </c>
      <c r="BF232" s="118">
        <f t="shared" si="40"/>
        <v>0</v>
      </c>
      <c r="BG232" s="118">
        <f t="shared" si="41"/>
        <v>0</v>
      </c>
      <c r="BH232" s="118">
        <f t="shared" si="42"/>
        <v>0</v>
      </c>
      <c r="BI232" s="118">
        <f t="shared" si="43"/>
        <v>0</v>
      </c>
      <c r="BJ232" s="23" t="s">
        <v>87</v>
      </c>
      <c r="BK232" s="118">
        <f t="shared" si="44"/>
        <v>0</v>
      </c>
      <c r="BL232" s="23" t="s">
        <v>294</v>
      </c>
      <c r="BM232" s="23" t="s">
        <v>1949</v>
      </c>
    </row>
    <row r="233" spans="2:65" s="1" customFormat="1" ht="38.25" customHeight="1">
      <c r="B233" s="142"/>
      <c r="C233" s="171" t="s">
        <v>1950</v>
      </c>
      <c r="D233" s="171" t="s">
        <v>193</v>
      </c>
      <c r="E233" s="172" t="s">
        <v>1951</v>
      </c>
      <c r="F233" s="268" t="s">
        <v>1952</v>
      </c>
      <c r="G233" s="268"/>
      <c r="H233" s="268"/>
      <c r="I233" s="268"/>
      <c r="J233" s="173" t="s">
        <v>288</v>
      </c>
      <c r="K233" s="174">
        <v>11</v>
      </c>
      <c r="L233" s="277">
        <v>0</v>
      </c>
      <c r="M233" s="277"/>
      <c r="N233" s="267">
        <f t="shared" si="35"/>
        <v>0</v>
      </c>
      <c r="O233" s="267"/>
      <c r="P233" s="267"/>
      <c r="Q233" s="267"/>
      <c r="R233" s="145"/>
      <c r="T233" s="175" t="s">
        <v>5</v>
      </c>
      <c r="U233" s="48" t="s">
        <v>42</v>
      </c>
      <c r="V233" s="40"/>
      <c r="W233" s="176">
        <f t="shared" si="36"/>
        <v>0</v>
      </c>
      <c r="X233" s="176">
        <v>0</v>
      </c>
      <c r="Y233" s="176">
        <f t="shared" si="37"/>
        <v>0</v>
      </c>
      <c r="Z233" s="176">
        <v>0</v>
      </c>
      <c r="AA233" s="177">
        <f t="shared" si="38"/>
        <v>0</v>
      </c>
      <c r="AR233" s="23" t="s">
        <v>294</v>
      </c>
      <c r="AT233" s="23" t="s">
        <v>193</v>
      </c>
      <c r="AU233" s="23" t="s">
        <v>87</v>
      </c>
      <c r="AY233" s="23" t="s">
        <v>192</v>
      </c>
      <c r="BE233" s="118">
        <f t="shared" si="39"/>
        <v>0</v>
      </c>
      <c r="BF233" s="118">
        <f t="shared" si="40"/>
        <v>0</v>
      </c>
      <c r="BG233" s="118">
        <f t="shared" si="41"/>
        <v>0</v>
      </c>
      <c r="BH233" s="118">
        <f t="shared" si="42"/>
        <v>0</v>
      </c>
      <c r="BI233" s="118">
        <f t="shared" si="43"/>
        <v>0</v>
      </c>
      <c r="BJ233" s="23" t="s">
        <v>87</v>
      </c>
      <c r="BK233" s="118">
        <f t="shared" si="44"/>
        <v>0</v>
      </c>
      <c r="BL233" s="23" t="s">
        <v>294</v>
      </c>
      <c r="BM233" s="23" t="s">
        <v>1953</v>
      </c>
    </row>
    <row r="234" spans="2:65" s="1" customFormat="1" ht="16.5" customHeight="1">
      <c r="B234" s="142"/>
      <c r="C234" s="215" t="s">
        <v>1792</v>
      </c>
      <c r="D234" s="215" t="s">
        <v>656</v>
      </c>
      <c r="E234" s="216" t="s">
        <v>1954</v>
      </c>
      <c r="F234" s="321" t="s">
        <v>1955</v>
      </c>
      <c r="G234" s="321"/>
      <c r="H234" s="321"/>
      <c r="I234" s="321"/>
      <c r="J234" s="217" t="s">
        <v>288</v>
      </c>
      <c r="K234" s="218">
        <v>11</v>
      </c>
      <c r="L234" s="319">
        <v>0</v>
      </c>
      <c r="M234" s="319"/>
      <c r="N234" s="320">
        <f t="shared" si="35"/>
        <v>0</v>
      </c>
      <c r="O234" s="267"/>
      <c r="P234" s="267"/>
      <c r="Q234" s="267"/>
      <c r="R234" s="145"/>
      <c r="T234" s="175" t="s">
        <v>5</v>
      </c>
      <c r="U234" s="48" t="s">
        <v>42</v>
      </c>
      <c r="V234" s="40"/>
      <c r="W234" s="176">
        <f t="shared" si="36"/>
        <v>0</v>
      </c>
      <c r="X234" s="176">
        <v>0</v>
      </c>
      <c r="Y234" s="176">
        <f t="shared" si="37"/>
        <v>0</v>
      </c>
      <c r="Z234" s="176">
        <v>0</v>
      </c>
      <c r="AA234" s="177">
        <f t="shared" si="38"/>
        <v>0</v>
      </c>
      <c r="AR234" s="23" t="s">
        <v>436</v>
      </c>
      <c r="AT234" s="23" t="s">
        <v>656</v>
      </c>
      <c r="AU234" s="23" t="s">
        <v>87</v>
      </c>
      <c r="AY234" s="23" t="s">
        <v>192</v>
      </c>
      <c r="BE234" s="118">
        <f t="shared" si="39"/>
        <v>0</v>
      </c>
      <c r="BF234" s="118">
        <f t="shared" si="40"/>
        <v>0</v>
      </c>
      <c r="BG234" s="118">
        <f t="shared" si="41"/>
        <v>0</v>
      </c>
      <c r="BH234" s="118">
        <f t="shared" si="42"/>
        <v>0</v>
      </c>
      <c r="BI234" s="118">
        <f t="shared" si="43"/>
        <v>0</v>
      </c>
      <c r="BJ234" s="23" t="s">
        <v>87</v>
      </c>
      <c r="BK234" s="118">
        <f t="shared" si="44"/>
        <v>0</v>
      </c>
      <c r="BL234" s="23" t="s">
        <v>294</v>
      </c>
      <c r="BM234" s="23" t="s">
        <v>1956</v>
      </c>
    </row>
    <row r="235" spans="2:65" s="1" customFormat="1" ht="38.25" customHeight="1">
      <c r="B235" s="142"/>
      <c r="C235" s="171" t="s">
        <v>1957</v>
      </c>
      <c r="D235" s="171" t="s">
        <v>193</v>
      </c>
      <c r="E235" s="172" t="s">
        <v>1958</v>
      </c>
      <c r="F235" s="268" t="s">
        <v>1959</v>
      </c>
      <c r="G235" s="268"/>
      <c r="H235" s="268"/>
      <c r="I235" s="268"/>
      <c r="J235" s="173" t="s">
        <v>288</v>
      </c>
      <c r="K235" s="174">
        <v>1</v>
      </c>
      <c r="L235" s="277">
        <v>0</v>
      </c>
      <c r="M235" s="277"/>
      <c r="N235" s="267">
        <f t="shared" si="35"/>
        <v>0</v>
      </c>
      <c r="O235" s="267"/>
      <c r="P235" s="267"/>
      <c r="Q235" s="267"/>
      <c r="R235" s="145"/>
      <c r="T235" s="175" t="s">
        <v>5</v>
      </c>
      <c r="U235" s="48" t="s">
        <v>42</v>
      </c>
      <c r="V235" s="40"/>
      <c r="W235" s="176">
        <f t="shared" si="36"/>
        <v>0</v>
      </c>
      <c r="X235" s="176">
        <v>0</v>
      </c>
      <c r="Y235" s="176">
        <f t="shared" si="37"/>
        <v>0</v>
      </c>
      <c r="Z235" s="176">
        <v>0</v>
      </c>
      <c r="AA235" s="177">
        <f t="shared" si="38"/>
        <v>0</v>
      </c>
      <c r="AR235" s="23" t="s">
        <v>294</v>
      </c>
      <c r="AT235" s="23" t="s">
        <v>193</v>
      </c>
      <c r="AU235" s="23" t="s">
        <v>87</v>
      </c>
      <c r="AY235" s="23" t="s">
        <v>192</v>
      </c>
      <c r="BE235" s="118">
        <f t="shared" si="39"/>
        <v>0</v>
      </c>
      <c r="BF235" s="118">
        <f t="shared" si="40"/>
        <v>0</v>
      </c>
      <c r="BG235" s="118">
        <f t="shared" si="41"/>
        <v>0</v>
      </c>
      <c r="BH235" s="118">
        <f t="shared" si="42"/>
        <v>0</v>
      </c>
      <c r="BI235" s="118">
        <f t="shared" si="43"/>
        <v>0</v>
      </c>
      <c r="BJ235" s="23" t="s">
        <v>87</v>
      </c>
      <c r="BK235" s="118">
        <f t="shared" si="44"/>
        <v>0</v>
      </c>
      <c r="BL235" s="23" t="s">
        <v>294</v>
      </c>
      <c r="BM235" s="23" t="s">
        <v>1960</v>
      </c>
    </row>
    <row r="236" spans="2:65" s="1" customFormat="1" ht="16.5" customHeight="1">
      <c r="B236" s="142"/>
      <c r="C236" s="215" t="s">
        <v>1795</v>
      </c>
      <c r="D236" s="215" t="s">
        <v>656</v>
      </c>
      <c r="E236" s="216" t="s">
        <v>1961</v>
      </c>
      <c r="F236" s="321" t="s">
        <v>1962</v>
      </c>
      <c r="G236" s="321"/>
      <c r="H236" s="321"/>
      <c r="I236" s="321"/>
      <c r="J236" s="217" t="s">
        <v>288</v>
      </c>
      <c r="K236" s="218">
        <v>1</v>
      </c>
      <c r="L236" s="319">
        <v>0</v>
      </c>
      <c r="M236" s="319"/>
      <c r="N236" s="320">
        <f t="shared" si="35"/>
        <v>0</v>
      </c>
      <c r="O236" s="267"/>
      <c r="P236" s="267"/>
      <c r="Q236" s="267"/>
      <c r="R236" s="145"/>
      <c r="T236" s="175" t="s">
        <v>5</v>
      </c>
      <c r="U236" s="48" t="s">
        <v>42</v>
      </c>
      <c r="V236" s="40"/>
      <c r="W236" s="176">
        <f t="shared" si="36"/>
        <v>0</v>
      </c>
      <c r="X236" s="176">
        <v>0</v>
      </c>
      <c r="Y236" s="176">
        <f t="shared" si="37"/>
        <v>0</v>
      </c>
      <c r="Z236" s="176">
        <v>0</v>
      </c>
      <c r="AA236" s="177">
        <f t="shared" si="38"/>
        <v>0</v>
      </c>
      <c r="AR236" s="23" t="s">
        <v>436</v>
      </c>
      <c r="AT236" s="23" t="s">
        <v>656</v>
      </c>
      <c r="AU236" s="23" t="s">
        <v>87</v>
      </c>
      <c r="AY236" s="23" t="s">
        <v>192</v>
      </c>
      <c r="BE236" s="118">
        <f t="shared" si="39"/>
        <v>0</v>
      </c>
      <c r="BF236" s="118">
        <f t="shared" si="40"/>
        <v>0</v>
      </c>
      <c r="BG236" s="118">
        <f t="shared" si="41"/>
        <v>0</v>
      </c>
      <c r="BH236" s="118">
        <f t="shared" si="42"/>
        <v>0</v>
      </c>
      <c r="BI236" s="118">
        <f t="shared" si="43"/>
        <v>0</v>
      </c>
      <c r="BJ236" s="23" t="s">
        <v>87</v>
      </c>
      <c r="BK236" s="118">
        <f t="shared" si="44"/>
        <v>0</v>
      </c>
      <c r="BL236" s="23" t="s">
        <v>294</v>
      </c>
      <c r="BM236" s="23" t="s">
        <v>1963</v>
      </c>
    </row>
    <row r="237" spans="2:65" s="1" customFormat="1" ht="38.25" customHeight="1">
      <c r="B237" s="142"/>
      <c r="C237" s="171" t="s">
        <v>1964</v>
      </c>
      <c r="D237" s="171" t="s">
        <v>193</v>
      </c>
      <c r="E237" s="172" t="s">
        <v>1965</v>
      </c>
      <c r="F237" s="268" t="s">
        <v>1966</v>
      </c>
      <c r="G237" s="268"/>
      <c r="H237" s="268"/>
      <c r="I237" s="268"/>
      <c r="J237" s="173" t="s">
        <v>288</v>
      </c>
      <c r="K237" s="174">
        <v>1</v>
      </c>
      <c r="L237" s="277">
        <v>0</v>
      </c>
      <c r="M237" s="277"/>
      <c r="N237" s="267">
        <f t="shared" si="35"/>
        <v>0</v>
      </c>
      <c r="O237" s="267"/>
      <c r="P237" s="267"/>
      <c r="Q237" s="267"/>
      <c r="R237" s="145"/>
      <c r="T237" s="175" t="s">
        <v>5</v>
      </c>
      <c r="U237" s="48" t="s">
        <v>42</v>
      </c>
      <c r="V237" s="40"/>
      <c r="W237" s="176">
        <f t="shared" si="36"/>
        <v>0</v>
      </c>
      <c r="X237" s="176">
        <v>0</v>
      </c>
      <c r="Y237" s="176">
        <f t="shared" si="37"/>
        <v>0</v>
      </c>
      <c r="Z237" s="176">
        <v>0</v>
      </c>
      <c r="AA237" s="177">
        <f t="shared" si="38"/>
        <v>0</v>
      </c>
      <c r="AR237" s="23" t="s">
        <v>294</v>
      </c>
      <c r="AT237" s="23" t="s">
        <v>193</v>
      </c>
      <c r="AU237" s="23" t="s">
        <v>87</v>
      </c>
      <c r="AY237" s="23" t="s">
        <v>192</v>
      </c>
      <c r="BE237" s="118">
        <f t="shared" si="39"/>
        <v>0</v>
      </c>
      <c r="BF237" s="118">
        <f t="shared" si="40"/>
        <v>0</v>
      </c>
      <c r="BG237" s="118">
        <f t="shared" si="41"/>
        <v>0</v>
      </c>
      <c r="BH237" s="118">
        <f t="shared" si="42"/>
        <v>0</v>
      </c>
      <c r="BI237" s="118">
        <f t="shared" si="43"/>
        <v>0</v>
      </c>
      <c r="BJ237" s="23" t="s">
        <v>87</v>
      </c>
      <c r="BK237" s="118">
        <f t="shared" si="44"/>
        <v>0</v>
      </c>
      <c r="BL237" s="23" t="s">
        <v>294</v>
      </c>
      <c r="BM237" s="23" t="s">
        <v>1967</v>
      </c>
    </row>
    <row r="238" spans="2:65" s="1" customFormat="1" ht="25.5" customHeight="1">
      <c r="B238" s="142"/>
      <c r="C238" s="215" t="s">
        <v>1798</v>
      </c>
      <c r="D238" s="215" t="s">
        <v>656</v>
      </c>
      <c r="E238" s="216" t="s">
        <v>1968</v>
      </c>
      <c r="F238" s="321" t="s">
        <v>1969</v>
      </c>
      <c r="G238" s="321"/>
      <c r="H238" s="321"/>
      <c r="I238" s="321"/>
      <c r="J238" s="217" t="s">
        <v>288</v>
      </c>
      <c r="K238" s="218">
        <v>1</v>
      </c>
      <c r="L238" s="319">
        <v>0</v>
      </c>
      <c r="M238" s="319"/>
      <c r="N238" s="320">
        <f t="shared" si="35"/>
        <v>0</v>
      </c>
      <c r="O238" s="267"/>
      <c r="P238" s="267"/>
      <c r="Q238" s="267"/>
      <c r="R238" s="145"/>
      <c r="T238" s="175" t="s">
        <v>5</v>
      </c>
      <c r="U238" s="48" t="s">
        <v>42</v>
      </c>
      <c r="V238" s="40"/>
      <c r="W238" s="176">
        <f t="shared" si="36"/>
        <v>0</v>
      </c>
      <c r="X238" s="176">
        <v>0</v>
      </c>
      <c r="Y238" s="176">
        <f t="shared" si="37"/>
        <v>0</v>
      </c>
      <c r="Z238" s="176">
        <v>0</v>
      </c>
      <c r="AA238" s="177">
        <f t="shared" si="38"/>
        <v>0</v>
      </c>
      <c r="AR238" s="23" t="s">
        <v>436</v>
      </c>
      <c r="AT238" s="23" t="s">
        <v>656</v>
      </c>
      <c r="AU238" s="23" t="s">
        <v>87</v>
      </c>
      <c r="AY238" s="23" t="s">
        <v>192</v>
      </c>
      <c r="BE238" s="118">
        <f t="shared" si="39"/>
        <v>0</v>
      </c>
      <c r="BF238" s="118">
        <f t="shared" si="40"/>
        <v>0</v>
      </c>
      <c r="BG238" s="118">
        <f t="shared" si="41"/>
        <v>0</v>
      </c>
      <c r="BH238" s="118">
        <f t="shared" si="42"/>
        <v>0</v>
      </c>
      <c r="BI238" s="118">
        <f t="shared" si="43"/>
        <v>0</v>
      </c>
      <c r="BJ238" s="23" t="s">
        <v>87</v>
      </c>
      <c r="BK238" s="118">
        <f t="shared" si="44"/>
        <v>0</v>
      </c>
      <c r="BL238" s="23" t="s">
        <v>294</v>
      </c>
      <c r="BM238" s="23" t="s">
        <v>1970</v>
      </c>
    </row>
    <row r="239" spans="2:65" s="1" customFormat="1" ht="25.5" customHeight="1">
      <c r="B239" s="142"/>
      <c r="C239" s="171" t="s">
        <v>1971</v>
      </c>
      <c r="D239" s="171" t="s">
        <v>193</v>
      </c>
      <c r="E239" s="172" t="s">
        <v>1972</v>
      </c>
      <c r="F239" s="268" t="s">
        <v>1973</v>
      </c>
      <c r="G239" s="268"/>
      <c r="H239" s="268"/>
      <c r="I239" s="268"/>
      <c r="J239" s="173" t="s">
        <v>288</v>
      </c>
      <c r="K239" s="174">
        <v>1</v>
      </c>
      <c r="L239" s="277">
        <v>0</v>
      </c>
      <c r="M239" s="277"/>
      <c r="N239" s="267">
        <f t="shared" si="35"/>
        <v>0</v>
      </c>
      <c r="O239" s="267"/>
      <c r="P239" s="267"/>
      <c r="Q239" s="267"/>
      <c r="R239" s="145"/>
      <c r="T239" s="175" t="s">
        <v>5</v>
      </c>
      <c r="U239" s="48" t="s">
        <v>42</v>
      </c>
      <c r="V239" s="40"/>
      <c r="W239" s="176">
        <f t="shared" si="36"/>
        <v>0</v>
      </c>
      <c r="X239" s="176">
        <v>0</v>
      </c>
      <c r="Y239" s="176">
        <f t="shared" si="37"/>
        <v>0</v>
      </c>
      <c r="Z239" s="176">
        <v>0</v>
      </c>
      <c r="AA239" s="177">
        <f t="shared" si="38"/>
        <v>0</v>
      </c>
      <c r="AR239" s="23" t="s">
        <v>294</v>
      </c>
      <c r="AT239" s="23" t="s">
        <v>193</v>
      </c>
      <c r="AU239" s="23" t="s">
        <v>87</v>
      </c>
      <c r="AY239" s="23" t="s">
        <v>192</v>
      </c>
      <c r="BE239" s="118">
        <f t="shared" si="39"/>
        <v>0</v>
      </c>
      <c r="BF239" s="118">
        <f t="shared" si="40"/>
        <v>0</v>
      </c>
      <c r="BG239" s="118">
        <f t="shared" si="41"/>
        <v>0</v>
      </c>
      <c r="BH239" s="118">
        <f t="shared" si="42"/>
        <v>0</v>
      </c>
      <c r="BI239" s="118">
        <f t="shared" si="43"/>
        <v>0</v>
      </c>
      <c r="BJ239" s="23" t="s">
        <v>87</v>
      </c>
      <c r="BK239" s="118">
        <f t="shared" si="44"/>
        <v>0</v>
      </c>
      <c r="BL239" s="23" t="s">
        <v>294</v>
      </c>
      <c r="BM239" s="23" t="s">
        <v>1974</v>
      </c>
    </row>
    <row r="240" spans="2:65" s="1" customFormat="1" ht="38.25" customHeight="1">
      <c r="B240" s="142"/>
      <c r="C240" s="215" t="s">
        <v>1801</v>
      </c>
      <c r="D240" s="215" t="s">
        <v>656</v>
      </c>
      <c r="E240" s="216" t="s">
        <v>1975</v>
      </c>
      <c r="F240" s="321" t="s">
        <v>1976</v>
      </c>
      <c r="G240" s="321"/>
      <c r="H240" s="321"/>
      <c r="I240" s="321"/>
      <c r="J240" s="217" t="s">
        <v>288</v>
      </c>
      <c r="K240" s="218">
        <v>1</v>
      </c>
      <c r="L240" s="319">
        <v>0</v>
      </c>
      <c r="M240" s="319"/>
      <c r="N240" s="320">
        <f t="shared" si="35"/>
        <v>0</v>
      </c>
      <c r="O240" s="267"/>
      <c r="P240" s="267"/>
      <c r="Q240" s="267"/>
      <c r="R240" s="145"/>
      <c r="T240" s="175" t="s">
        <v>5</v>
      </c>
      <c r="U240" s="48" t="s">
        <v>42</v>
      </c>
      <c r="V240" s="40"/>
      <c r="W240" s="176">
        <f t="shared" si="36"/>
        <v>0</v>
      </c>
      <c r="X240" s="176">
        <v>0</v>
      </c>
      <c r="Y240" s="176">
        <f t="shared" si="37"/>
        <v>0</v>
      </c>
      <c r="Z240" s="176">
        <v>0</v>
      </c>
      <c r="AA240" s="177">
        <f t="shared" si="38"/>
        <v>0</v>
      </c>
      <c r="AR240" s="23" t="s">
        <v>436</v>
      </c>
      <c r="AT240" s="23" t="s">
        <v>656</v>
      </c>
      <c r="AU240" s="23" t="s">
        <v>87</v>
      </c>
      <c r="AY240" s="23" t="s">
        <v>192</v>
      </c>
      <c r="BE240" s="118">
        <f t="shared" si="39"/>
        <v>0</v>
      </c>
      <c r="BF240" s="118">
        <f t="shared" si="40"/>
        <v>0</v>
      </c>
      <c r="BG240" s="118">
        <f t="shared" si="41"/>
        <v>0</v>
      </c>
      <c r="BH240" s="118">
        <f t="shared" si="42"/>
        <v>0</v>
      </c>
      <c r="BI240" s="118">
        <f t="shared" si="43"/>
        <v>0</v>
      </c>
      <c r="BJ240" s="23" t="s">
        <v>87</v>
      </c>
      <c r="BK240" s="118">
        <f t="shared" si="44"/>
        <v>0</v>
      </c>
      <c r="BL240" s="23" t="s">
        <v>294</v>
      </c>
      <c r="BM240" s="23" t="s">
        <v>1977</v>
      </c>
    </row>
    <row r="241" spans="2:65" s="1" customFormat="1" ht="25.5" customHeight="1">
      <c r="B241" s="142"/>
      <c r="C241" s="171" t="s">
        <v>1978</v>
      </c>
      <c r="D241" s="171" t="s">
        <v>193</v>
      </c>
      <c r="E241" s="172" t="s">
        <v>1979</v>
      </c>
      <c r="F241" s="268" t="s">
        <v>1980</v>
      </c>
      <c r="G241" s="268"/>
      <c r="H241" s="268"/>
      <c r="I241" s="268"/>
      <c r="J241" s="173" t="s">
        <v>1696</v>
      </c>
      <c r="K241" s="213">
        <v>0</v>
      </c>
      <c r="L241" s="277">
        <v>0</v>
      </c>
      <c r="M241" s="277"/>
      <c r="N241" s="267">
        <f t="shared" si="35"/>
        <v>0</v>
      </c>
      <c r="O241" s="267"/>
      <c r="P241" s="267"/>
      <c r="Q241" s="267"/>
      <c r="R241" s="145"/>
      <c r="T241" s="175" t="s">
        <v>5</v>
      </c>
      <c r="U241" s="48" t="s">
        <v>42</v>
      </c>
      <c r="V241" s="40"/>
      <c r="W241" s="176">
        <f t="shared" si="36"/>
        <v>0</v>
      </c>
      <c r="X241" s="176">
        <v>0</v>
      </c>
      <c r="Y241" s="176">
        <f t="shared" si="37"/>
        <v>0</v>
      </c>
      <c r="Z241" s="176">
        <v>0</v>
      </c>
      <c r="AA241" s="177">
        <f t="shared" si="38"/>
        <v>0</v>
      </c>
      <c r="AR241" s="23" t="s">
        <v>294</v>
      </c>
      <c r="AT241" s="23" t="s">
        <v>193</v>
      </c>
      <c r="AU241" s="23" t="s">
        <v>87</v>
      </c>
      <c r="AY241" s="23" t="s">
        <v>192</v>
      </c>
      <c r="BE241" s="118">
        <f t="shared" si="39"/>
        <v>0</v>
      </c>
      <c r="BF241" s="118">
        <f t="shared" si="40"/>
        <v>0</v>
      </c>
      <c r="BG241" s="118">
        <f t="shared" si="41"/>
        <v>0</v>
      </c>
      <c r="BH241" s="118">
        <f t="shared" si="42"/>
        <v>0</v>
      </c>
      <c r="BI241" s="118">
        <f t="shared" si="43"/>
        <v>0</v>
      </c>
      <c r="BJ241" s="23" t="s">
        <v>87</v>
      </c>
      <c r="BK241" s="118">
        <f t="shared" si="44"/>
        <v>0</v>
      </c>
      <c r="BL241" s="23" t="s">
        <v>294</v>
      </c>
      <c r="BM241" s="23" t="s">
        <v>1981</v>
      </c>
    </row>
    <row r="242" spans="2:65" s="1" customFormat="1" ht="38.25" customHeight="1">
      <c r="B242" s="142"/>
      <c r="C242" s="171" t="s">
        <v>1804</v>
      </c>
      <c r="D242" s="171" t="s">
        <v>193</v>
      </c>
      <c r="E242" s="172" t="s">
        <v>1982</v>
      </c>
      <c r="F242" s="268" t="s">
        <v>1983</v>
      </c>
      <c r="G242" s="268"/>
      <c r="H242" s="268"/>
      <c r="I242" s="268"/>
      <c r="J242" s="173" t="s">
        <v>1696</v>
      </c>
      <c r="K242" s="213">
        <v>0</v>
      </c>
      <c r="L242" s="277">
        <v>0</v>
      </c>
      <c r="M242" s="277"/>
      <c r="N242" s="267">
        <f t="shared" si="35"/>
        <v>0</v>
      </c>
      <c r="O242" s="267"/>
      <c r="P242" s="267"/>
      <c r="Q242" s="267"/>
      <c r="R242" s="145"/>
      <c r="T242" s="175" t="s">
        <v>5</v>
      </c>
      <c r="U242" s="48" t="s">
        <v>42</v>
      </c>
      <c r="V242" s="40"/>
      <c r="W242" s="176">
        <f t="shared" si="36"/>
        <v>0</v>
      </c>
      <c r="X242" s="176">
        <v>0</v>
      </c>
      <c r="Y242" s="176">
        <f t="shared" si="37"/>
        <v>0</v>
      </c>
      <c r="Z242" s="176">
        <v>0</v>
      </c>
      <c r="AA242" s="177">
        <f t="shared" si="38"/>
        <v>0</v>
      </c>
      <c r="AR242" s="23" t="s">
        <v>294</v>
      </c>
      <c r="AT242" s="23" t="s">
        <v>193</v>
      </c>
      <c r="AU242" s="23" t="s">
        <v>87</v>
      </c>
      <c r="AY242" s="23" t="s">
        <v>192</v>
      </c>
      <c r="BE242" s="118">
        <f t="shared" si="39"/>
        <v>0</v>
      </c>
      <c r="BF242" s="118">
        <f t="shared" si="40"/>
        <v>0</v>
      </c>
      <c r="BG242" s="118">
        <f t="shared" si="41"/>
        <v>0</v>
      </c>
      <c r="BH242" s="118">
        <f t="shared" si="42"/>
        <v>0</v>
      </c>
      <c r="BI242" s="118">
        <f t="shared" si="43"/>
        <v>0</v>
      </c>
      <c r="BJ242" s="23" t="s">
        <v>87</v>
      </c>
      <c r="BK242" s="118">
        <f t="shared" si="44"/>
        <v>0</v>
      </c>
      <c r="BL242" s="23" t="s">
        <v>294</v>
      </c>
      <c r="BM242" s="23" t="s">
        <v>1984</v>
      </c>
    </row>
    <row r="243" spans="2:65" s="10" customFormat="1" ht="29.85" customHeight="1">
      <c r="B243" s="160"/>
      <c r="C243" s="161"/>
      <c r="D243" s="170" t="s">
        <v>1674</v>
      </c>
      <c r="E243" s="170"/>
      <c r="F243" s="170"/>
      <c r="G243" s="170"/>
      <c r="H243" s="170"/>
      <c r="I243" s="170"/>
      <c r="J243" s="170"/>
      <c r="K243" s="170"/>
      <c r="L243" s="170"/>
      <c r="M243" s="170"/>
      <c r="N243" s="315">
        <f>BK243</f>
        <v>0</v>
      </c>
      <c r="O243" s="316"/>
      <c r="P243" s="316"/>
      <c r="Q243" s="316"/>
      <c r="R243" s="163"/>
      <c r="T243" s="164"/>
      <c r="U243" s="161"/>
      <c r="V243" s="161"/>
      <c r="W243" s="165">
        <f>SUM(W244:W250)</f>
        <v>0</v>
      </c>
      <c r="X243" s="161"/>
      <c r="Y243" s="165">
        <f>SUM(Y244:Y250)</f>
        <v>0</v>
      </c>
      <c r="Z243" s="161"/>
      <c r="AA243" s="166">
        <f>SUM(AA244:AA250)</f>
        <v>0</v>
      </c>
      <c r="AR243" s="167" t="s">
        <v>87</v>
      </c>
      <c r="AT243" s="168" t="s">
        <v>74</v>
      </c>
      <c r="AU243" s="168" t="s">
        <v>82</v>
      </c>
      <c r="AY243" s="167" t="s">
        <v>192</v>
      </c>
      <c r="BK243" s="169">
        <f>SUM(BK244:BK250)</f>
        <v>0</v>
      </c>
    </row>
    <row r="244" spans="2:65" s="1" customFormat="1" ht="38.25" customHeight="1">
      <c r="B244" s="142"/>
      <c r="C244" s="171" t="s">
        <v>1985</v>
      </c>
      <c r="D244" s="171" t="s">
        <v>193</v>
      </c>
      <c r="E244" s="172" t="s">
        <v>1986</v>
      </c>
      <c r="F244" s="268" t="s">
        <v>1987</v>
      </c>
      <c r="G244" s="268"/>
      <c r="H244" s="268"/>
      <c r="I244" s="268"/>
      <c r="J244" s="173" t="s">
        <v>288</v>
      </c>
      <c r="K244" s="174">
        <v>1</v>
      </c>
      <c r="L244" s="277">
        <v>0</v>
      </c>
      <c r="M244" s="277"/>
      <c r="N244" s="267">
        <f t="shared" ref="N244:N250" si="45">ROUND(L244*K244,2)</f>
        <v>0</v>
      </c>
      <c r="O244" s="267"/>
      <c r="P244" s="267"/>
      <c r="Q244" s="267"/>
      <c r="R244" s="145"/>
      <c r="T244" s="175" t="s">
        <v>5</v>
      </c>
      <c r="U244" s="48" t="s">
        <v>42</v>
      </c>
      <c r="V244" s="40"/>
      <c r="W244" s="176">
        <f t="shared" ref="W244:W250" si="46">V244*K244</f>
        <v>0</v>
      </c>
      <c r="X244" s="176">
        <v>0</v>
      </c>
      <c r="Y244" s="176">
        <f t="shared" ref="Y244:Y250" si="47">X244*K244</f>
        <v>0</v>
      </c>
      <c r="Z244" s="176">
        <v>0</v>
      </c>
      <c r="AA244" s="177">
        <f t="shared" ref="AA244:AA250" si="48">Z244*K244</f>
        <v>0</v>
      </c>
      <c r="AR244" s="23" t="s">
        <v>294</v>
      </c>
      <c r="AT244" s="23" t="s">
        <v>193</v>
      </c>
      <c r="AU244" s="23" t="s">
        <v>87</v>
      </c>
      <c r="AY244" s="23" t="s">
        <v>192</v>
      </c>
      <c r="BE244" s="118">
        <f t="shared" ref="BE244:BE250" si="49">IF(U244="základná",N244,0)</f>
        <v>0</v>
      </c>
      <c r="BF244" s="118">
        <f t="shared" ref="BF244:BF250" si="50">IF(U244="znížená",N244,0)</f>
        <v>0</v>
      </c>
      <c r="BG244" s="118">
        <f t="shared" ref="BG244:BG250" si="51">IF(U244="zákl. prenesená",N244,0)</f>
        <v>0</v>
      </c>
      <c r="BH244" s="118">
        <f t="shared" ref="BH244:BH250" si="52">IF(U244="zníž. prenesená",N244,0)</f>
        <v>0</v>
      </c>
      <c r="BI244" s="118">
        <f t="shared" ref="BI244:BI250" si="53">IF(U244="nulová",N244,0)</f>
        <v>0</v>
      </c>
      <c r="BJ244" s="23" t="s">
        <v>87</v>
      </c>
      <c r="BK244" s="118">
        <f t="shared" ref="BK244:BK250" si="54">ROUND(L244*K244,2)</f>
        <v>0</v>
      </c>
      <c r="BL244" s="23" t="s">
        <v>294</v>
      </c>
      <c r="BM244" s="23" t="s">
        <v>1988</v>
      </c>
    </row>
    <row r="245" spans="2:65" s="1" customFormat="1" ht="38.25" customHeight="1">
      <c r="B245" s="142"/>
      <c r="C245" s="215" t="s">
        <v>1807</v>
      </c>
      <c r="D245" s="215" t="s">
        <v>656</v>
      </c>
      <c r="E245" s="216" t="s">
        <v>1989</v>
      </c>
      <c r="F245" s="321" t="s">
        <v>1990</v>
      </c>
      <c r="G245" s="321"/>
      <c r="H245" s="321"/>
      <c r="I245" s="321"/>
      <c r="J245" s="217" t="s">
        <v>288</v>
      </c>
      <c r="K245" s="218">
        <v>1</v>
      </c>
      <c r="L245" s="319">
        <v>0</v>
      </c>
      <c r="M245" s="319"/>
      <c r="N245" s="320">
        <f t="shared" si="45"/>
        <v>0</v>
      </c>
      <c r="O245" s="267"/>
      <c r="P245" s="267"/>
      <c r="Q245" s="267"/>
      <c r="R245" s="145"/>
      <c r="T245" s="175" t="s">
        <v>5</v>
      </c>
      <c r="U245" s="48" t="s">
        <v>42</v>
      </c>
      <c r="V245" s="40"/>
      <c r="W245" s="176">
        <f t="shared" si="46"/>
        <v>0</v>
      </c>
      <c r="X245" s="176">
        <v>0</v>
      </c>
      <c r="Y245" s="176">
        <f t="shared" si="47"/>
        <v>0</v>
      </c>
      <c r="Z245" s="176">
        <v>0</v>
      </c>
      <c r="AA245" s="177">
        <f t="shared" si="48"/>
        <v>0</v>
      </c>
      <c r="AR245" s="23" t="s">
        <v>436</v>
      </c>
      <c r="AT245" s="23" t="s">
        <v>656</v>
      </c>
      <c r="AU245" s="23" t="s">
        <v>87</v>
      </c>
      <c r="AY245" s="23" t="s">
        <v>192</v>
      </c>
      <c r="BE245" s="118">
        <f t="shared" si="49"/>
        <v>0</v>
      </c>
      <c r="BF245" s="118">
        <f t="shared" si="50"/>
        <v>0</v>
      </c>
      <c r="BG245" s="118">
        <f t="shared" si="51"/>
        <v>0</v>
      </c>
      <c r="BH245" s="118">
        <f t="shared" si="52"/>
        <v>0</v>
      </c>
      <c r="BI245" s="118">
        <f t="shared" si="53"/>
        <v>0</v>
      </c>
      <c r="BJ245" s="23" t="s">
        <v>87</v>
      </c>
      <c r="BK245" s="118">
        <f t="shared" si="54"/>
        <v>0</v>
      </c>
      <c r="BL245" s="23" t="s">
        <v>294</v>
      </c>
      <c r="BM245" s="23" t="s">
        <v>1991</v>
      </c>
    </row>
    <row r="246" spans="2:65" s="1" customFormat="1" ht="38.25" customHeight="1">
      <c r="B246" s="142"/>
      <c r="C246" s="171" t="s">
        <v>1992</v>
      </c>
      <c r="D246" s="171" t="s">
        <v>193</v>
      </c>
      <c r="E246" s="172" t="s">
        <v>1993</v>
      </c>
      <c r="F246" s="268" t="s">
        <v>1994</v>
      </c>
      <c r="G246" s="268"/>
      <c r="H246" s="268"/>
      <c r="I246" s="268"/>
      <c r="J246" s="173" t="s">
        <v>1834</v>
      </c>
      <c r="K246" s="174">
        <v>1</v>
      </c>
      <c r="L246" s="277">
        <v>0</v>
      </c>
      <c r="M246" s="277"/>
      <c r="N246" s="267">
        <f t="shared" si="45"/>
        <v>0</v>
      </c>
      <c r="O246" s="267"/>
      <c r="P246" s="267"/>
      <c r="Q246" s="267"/>
      <c r="R246" s="145"/>
      <c r="T246" s="175" t="s">
        <v>5</v>
      </c>
      <c r="U246" s="48" t="s">
        <v>42</v>
      </c>
      <c r="V246" s="40"/>
      <c r="W246" s="176">
        <f t="shared" si="46"/>
        <v>0</v>
      </c>
      <c r="X246" s="176">
        <v>0</v>
      </c>
      <c r="Y246" s="176">
        <f t="shared" si="47"/>
        <v>0</v>
      </c>
      <c r="Z246" s="176">
        <v>0</v>
      </c>
      <c r="AA246" s="177">
        <f t="shared" si="48"/>
        <v>0</v>
      </c>
      <c r="AR246" s="23" t="s">
        <v>294</v>
      </c>
      <c r="AT246" s="23" t="s">
        <v>193</v>
      </c>
      <c r="AU246" s="23" t="s">
        <v>87</v>
      </c>
      <c r="AY246" s="23" t="s">
        <v>192</v>
      </c>
      <c r="BE246" s="118">
        <f t="shared" si="49"/>
        <v>0</v>
      </c>
      <c r="BF246" s="118">
        <f t="shared" si="50"/>
        <v>0</v>
      </c>
      <c r="BG246" s="118">
        <f t="shared" si="51"/>
        <v>0</v>
      </c>
      <c r="BH246" s="118">
        <f t="shared" si="52"/>
        <v>0</v>
      </c>
      <c r="BI246" s="118">
        <f t="shared" si="53"/>
        <v>0</v>
      </c>
      <c r="BJ246" s="23" t="s">
        <v>87</v>
      </c>
      <c r="BK246" s="118">
        <f t="shared" si="54"/>
        <v>0</v>
      </c>
      <c r="BL246" s="23" t="s">
        <v>294</v>
      </c>
      <c r="BM246" s="23" t="s">
        <v>1995</v>
      </c>
    </row>
    <row r="247" spans="2:65" s="1" customFormat="1" ht="25.5" customHeight="1">
      <c r="B247" s="142"/>
      <c r="C247" s="171" t="s">
        <v>1810</v>
      </c>
      <c r="D247" s="171" t="s">
        <v>193</v>
      </c>
      <c r="E247" s="172" t="s">
        <v>1996</v>
      </c>
      <c r="F247" s="268" t="s">
        <v>1997</v>
      </c>
      <c r="G247" s="268"/>
      <c r="H247" s="268"/>
      <c r="I247" s="268"/>
      <c r="J247" s="173" t="s">
        <v>288</v>
      </c>
      <c r="K247" s="174">
        <v>1</v>
      </c>
      <c r="L247" s="277">
        <v>0</v>
      </c>
      <c r="M247" s="277"/>
      <c r="N247" s="267">
        <f t="shared" si="45"/>
        <v>0</v>
      </c>
      <c r="O247" s="267"/>
      <c r="P247" s="267"/>
      <c r="Q247" s="267"/>
      <c r="R247" s="145"/>
      <c r="T247" s="175" t="s">
        <v>5</v>
      </c>
      <c r="U247" s="48" t="s">
        <v>42</v>
      </c>
      <c r="V247" s="40"/>
      <c r="W247" s="176">
        <f t="shared" si="46"/>
        <v>0</v>
      </c>
      <c r="X247" s="176">
        <v>0</v>
      </c>
      <c r="Y247" s="176">
        <f t="shared" si="47"/>
        <v>0</v>
      </c>
      <c r="Z247" s="176">
        <v>0</v>
      </c>
      <c r="AA247" s="177">
        <f t="shared" si="48"/>
        <v>0</v>
      </c>
      <c r="AR247" s="23" t="s">
        <v>294</v>
      </c>
      <c r="AT247" s="23" t="s">
        <v>193</v>
      </c>
      <c r="AU247" s="23" t="s">
        <v>87</v>
      </c>
      <c r="AY247" s="23" t="s">
        <v>192</v>
      </c>
      <c r="BE247" s="118">
        <f t="shared" si="49"/>
        <v>0</v>
      </c>
      <c r="BF247" s="118">
        <f t="shared" si="50"/>
        <v>0</v>
      </c>
      <c r="BG247" s="118">
        <f t="shared" si="51"/>
        <v>0</v>
      </c>
      <c r="BH247" s="118">
        <f t="shared" si="52"/>
        <v>0</v>
      </c>
      <c r="BI247" s="118">
        <f t="shared" si="53"/>
        <v>0</v>
      </c>
      <c r="BJ247" s="23" t="s">
        <v>87</v>
      </c>
      <c r="BK247" s="118">
        <f t="shared" si="54"/>
        <v>0</v>
      </c>
      <c r="BL247" s="23" t="s">
        <v>294</v>
      </c>
      <c r="BM247" s="23" t="s">
        <v>1998</v>
      </c>
    </row>
    <row r="248" spans="2:65" s="1" customFormat="1" ht="16.5" customHeight="1">
      <c r="B248" s="142"/>
      <c r="C248" s="215" t="s">
        <v>1999</v>
      </c>
      <c r="D248" s="215" t="s">
        <v>656</v>
      </c>
      <c r="E248" s="216" t="s">
        <v>2000</v>
      </c>
      <c r="F248" s="321" t="s">
        <v>2001</v>
      </c>
      <c r="G248" s="321"/>
      <c r="H248" s="321"/>
      <c r="I248" s="321"/>
      <c r="J248" s="217" t="s">
        <v>288</v>
      </c>
      <c r="K248" s="218">
        <v>1</v>
      </c>
      <c r="L248" s="319">
        <v>0</v>
      </c>
      <c r="M248" s="319"/>
      <c r="N248" s="320">
        <f t="shared" si="45"/>
        <v>0</v>
      </c>
      <c r="O248" s="267"/>
      <c r="P248" s="267"/>
      <c r="Q248" s="267"/>
      <c r="R248" s="145"/>
      <c r="T248" s="175" t="s">
        <v>5</v>
      </c>
      <c r="U248" s="48" t="s">
        <v>42</v>
      </c>
      <c r="V248" s="40"/>
      <c r="W248" s="176">
        <f t="shared" si="46"/>
        <v>0</v>
      </c>
      <c r="X248" s="176">
        <v>0</v>
      </c>
      <c r="Y248" s="176">
        <f t="shared" si="47"/>
        <v>0</v>
      </c>
      <c r="Z248" s="176">
        <v>0</v>
      </c>
      <c r="AA248" s="177">
        <f t="shared" si="48"/>
        <v>0</v>
      </c>
      <c r="AR248" s="23" t="s">
        <v>436</v>
      </c>
      <c r="AT248" s="23" t="s">
        <v>656</v>
      </c>
      <c r="AU248" s="23" t="s">
        <v>87</v>
      </c>
      <c r="AY248" s="23" t="s">
        <v>192</v>
      </c>
      <c r="BE248" s="118">
        <f t="shared" si="49"/>
        <v>0</v>
      </c>
      <c r="BF248" s="118">
        <f t="shared" si="50"/>
        <v>0</v>
      </c>
      <c r="BG248" s="118">
        <f t="shared" si="51"/>
        <v>0</v>
      </c>
      <c r="BH248" s="118">
        <f t="shared" si="52"/>
        <v>0</v>
      </c>
      <c r="BI248" s="118">
        <f t="shared" si="53"/>
        <v>0</v>
      </c>
      <c r="BJ248" s="23" t="s">
        <v>87</v>
      </c>
      <c r="BK248" s="118">
        <f t="shared" si="54"/>
        <v>0</v>
      </c>
      <c r="BL248" s="23" t="s">
        <v>294</v>
      </c>
      <c r="BM248" s="23" t="s">
        <v>2002</v>
      </c>
    </row>
    <row r="249" spans="2:65" s="1" customFormat="1" ht="25.5" customHeight="1">
      <c r="B249" s="142"/>
      <c r="C249" s="171" t="s">
        <v>1813</v>
      </c>
      <c r="D249" s="171" t="s">
        <v>193</v>
      </c>
      <c r="E249" s="172" t="s">
        <v>2003</v>
      </c>
      <c r="F249" s="268" t="s">
        <v>2004</v>
      </c>
      <c r="G249" s="268"/>
      <c r="H249" s="268"/>
      <c r="I249" s="268"/>
      <c r="J249" s="173" t="s">
        <v>1696</v>
      </c>
      <c r="K249" s="213">
        <v>0</v>
      </c>
      <c r="L249" s="277">
        <v>0</v>
      </c>
      <c r="M249" s="277"/>
      <c r="N249" s="267">
        <f t="shared" si="45"/>
        <v>0</v>
      </c>
      <c r="O249" s="267"/>
      <c r="P249" s="267"/>
      <c r="Q249" s="267"/>
      <c r="R249" s="145"/>
      <c r="T249" s="175" t="s">
        <v>5</v>
      </c>
      <c r="U249" s="48" t="s">
        <v>42</v>
      </c>
      <c r="V249" s="40"/>
      <c r="W249" s="176">
        <f t="shared" si="46"/>
        <v>0</v>
      </c>
      <c r="X249" s="176">
        <v>0</v>
      </c>
      <c r="Y249" s="176">
        <f t="shared" si="47"/>
        <v>0</v>
      </c>
      <c r="Z249" s="176">
        <v>0</v>
      </c>
      <c r="AA249" s="177">
        <f t="shared" si="48"/>
        <v>0</v>
      </c>
      <c r="AR249" s="23" t="s">
        <v>294</v>
      </c>
      <c r="AT249" s="23" t="s">
        <v>193</v>
      </c>
      <c r="AU249" s="23" t="s">
        <v>87</v>
      </c>
      <c r="AY249" s="23" t="s">
        <v>192</v>
      </c>
      <c r="BE249" s="118">
        <f t="shared" si="49"/>
        <v>0</v>
      </c>
      <c r="BF249" s="118">
        <f t="shared" si="50"/>
        <v>0</v>
      </c>
      <c r="BG249" s="118">
        <f t="shared" si="51"/>
        <v>0</v>
      </c>
      <c r="BH249" s="118">
        <f t="shared" si="52"/>
        <v>0</v>
      </c>
      <c r="BI249" s="118">
        <f t="shared" si="53"/>
        <v>0</v>
      </c>
      <c r="BJ249" s="23" t="s">
        <v>87</v>
      </c>
      <c r="BK249" s="118">
        <f t="shared" si="54"/>
        <v>0</v>
      </c>
      <c r="BL249" s="23" t="s">
        <v>294</v>
      </c>
      <c r="BM249" s="23" t="s">
        <v>2005</v>
      </c>
    </row>
    <row r="250" spans="2:65" s="1" customFormat="1" ht="25.5" customHeight="1">
      <c r="B250" s="142"/>
      <c r="C250" s="171" t="s">
        <v>2006</v>
      </c>
      <c r="D250" s="171" t="s">
        <v>193</v>
      </c>
      <c r="E250" s="172" t="s">
        <v>2007</v>
      </c>
      <c r="F250" s="268" t="s">
        <v>2008</v>
      </c>
      <c r="G250" s="268"/>
      <c r="H250" s="268"/>
      <c r="I250" s="268"/>
      <c r="J250" s="173" t="s">
        <v>1696</v>
      </c>
      <c r="K250" s="213">
        <v>0</v>
      </c>
      <c r="L250" s="277">
        <v>0</v>
      </c>
      <c r="M250" s="277"/>
      <c r="N250" s="267">
        <f t="shared" si="45"/>
        <v>0</v>
      </c>
      <c r="O250" s="267"/>
      <c r="P250" s="267"/>
      <c r="Q250" s="267"/>
      <c r="R250" s="145"/>
      <c r="T250" s="175" t="s">
        <v>5</v>
      </c>
      <c r="U250" s="48" t="s">
        <v>42</v>
      </c>
      <c r="V250" s="40"/>
      <c r="W250" s="176">
        <f t="shared" si="46"/>
        <v>0</v>
      </c>
      <c r="X250" s="176">
        <v>0</v>
      </c>
      <c r="Y250" s="176">
        <f t="shared" si="47"/>
        <v>0</v>
      </c>
      <c r="Z250" s="176">
        <v>0</v>
      </c>
      <c r="AA250" s="177">
        <f t="shared" si="48"/>
        <v>0</v>
      </c>
      <c r="AR250" s="23" t="s">
        <v>294</v>
      </c>
      <c r="AT250" s="23" t="s">
        <v>193</v>
      </c>
      <c r="AU250" s="23" t="s">
        <v>87</v>
      </c>
      <c r="AY250" s="23" t="s">
        <v>192</v>
      </c>
      <c r="BE250" s="118">
        <f t="shared" si="49"/>
        <v>0</v>
      </c>
      <c r="BF250" s="118">
        <f t="shared" si="50"/>
        <v>0</v>
      </c>
      <c r="BG250" s="118">
        <f t="shared" si="51"/>
        <v>0</v>
      </c>
      <c r="BH250" s="118">
        <f t="shared" si="52"/>
        <v>0</v>
      </c>
      <c r="BI250" s="118">
        <f t="shared" si="53"/>
        <v>0</v>
      </c>
      <c r="BJ250" s="23" t="s">
        <v>87</v>
      </c>
      <c r="BK250" s="118">
        <f t="shared" si="54"/>
        <v>0</v>
      </c>
      <c r="BL250" s="23" t="s">
        <v>294</v>
      </c>
      <c r="BM250" s="23" t="s">
        <v>2009</v>
      </c>
    </row>
    <row r="251" spans="2:65" s="10" customFormat="1" ht="29.85" customHeight="1">
      <c r="B251" s="160"/>
      <c r="C251" s="161"/>
      <c r="D251" s="170" t="s">
        <v>1675</v>
      </c>
      <c r="E251" s="170"/>
      <c r="F251" s="170"/>
      <c r="G251" s="170"/>
      <c r="H251" s="170"/>
      <c r="I251" s="170"/>
      <c r="J251" s="170"/>
      <c r="K251" s="170"/>
      <c r="L251" s="170"/>
      <c r="M251" s="170"/>
      <c r="N251" s="315">
        <f>BK251</f>
        <v>0</v>
      </c>
      <c r="O251" s="316"/>
      <c r="P251" s="316"/>
      <c r="Q251" s="316"/>
      <c r="R251" s="163"/>
      <c r="T251" s="164"/>
      <c r="U251" s="161"/>
      <c r="V251" s="161"/>
      <c r="W251" s="165">
        <f>SUM(W252:W258)</f>
        <v>0</v>
      </c>
      <c r="X251" s="161"/>
      <c r="Y251" s="165">
        <f>SUM(Y252:Y258)</f>
        <v>0</v>
      </c>
      <c r="Z251" s="161"/>
      <c r="AA251" s="166">
        <f>SUM(AA252:AA258)</f>
        <v>0</v>
      </c>
      <c r="AR251" s="167" t="s">
        <v>87</v>
      </c>
      <c r="AT251" s="168" t="s">
        <v>74</v>
      </c>
      <c r="AU251" s="168" t="s">
        <v>82</v>
      </c>
      <c r="AY251" s="167" t="s">
        <v>192</v>
      </c>
      <c r="BK251" s="169">
        <f>SUM(BK252:BK258)</f>
        <v>0</v>
      </c>
    </row>
    <row r="252" spans="2:65" s="1" customFormat="1" ht="25.5" customHeight="1">
      <c r="B252" s="142"/>
      <c r="C252" s="171" t="s">
        <v>1816</v>
      </c>
      <c r="D252" s="171" t="s">
        <v>193</v>
      </c>
      <c r="E252" s="172" t="s">
        <v>2010</v>
      </c>
      <c r="F252" s="268" t="s">
        <v>2011</v>
      </c>
      <c r="G252" s="268"/>
      <c r="H252" s="268"/>
      <c r="I252" s="268"/>
      <c r="J252" s="173" t="s">
        <v>288</v>
      </c>
      <c r="K252" s="174">
        <v>1</v>
      </c>
      <c r="L252" s="277">
        <v>0</v>
      </c>
      <c r="M252" s="277"/>
      <c r="N252" s="267">
        <f t="shared" ref="N252:N258" si="55">ROUND(L252*K252,2)</f>
        <v>0</v>
      </c>
      <c r="O252" s="267"/>
      <c r="P252" s="267"/>
      <c r="Q252" s="267"/>
      <c r="R252" s="145"/>
      <c r="T252" s="175" t="s">
        <v>5</v>
      </c>
      <c r="U252" s="48" t="s">
        <v>42</v>
      </c>
      <c r="V252" s="40"/>
      <c r="W252" s="176">
        <f t="shared" ref="W252:W258" si="56">V252*K252</f>
        <v>0</v>
      </c>
      <c r="X252" s="176">
        <v>0</v>
      </c>
      <c r="Y252" s="176">
        <f t="shared" ref="Y252:Y258" si="57">X252*K252</f>
        <v>0</v>
      </c>
      <c r="Z252" s="176">
        <v>0</v>
      </c>
      <c r="AA252" s="177">
        <f t="shared" ref="AA252:AA258" si="58">Z252*K252</f>
        <v>0</v>
      </c>
      <c r="AR252" s="23" t="s">
        <v>294</v>
      </c>
      <c r="AT252" s="23" t="s">
        <v>193</v>
      </c>
      <c r="AU252" s="23" t="s">
        <v>87</v>
      </c>
      <c r="AY252" s="23" t="s">
        <v>192</v>
      </c>
      <c r="BE252" s="118">
        <f t="shared" ref="BE252:BE258" si="59">IF(U252="základná",N252,0)</f>
        <v>0</v>
      </c>
      <c r="BF252" s="118">
        <f t="shared" ref="BF252:BF258" si="60">IF(U252="znížená",N252,0)</f>
        <v>0</v>
      </c>
      <c r="BG252" s="118">
        <f t="shared" ref="BG252:BG258" si="61">IF(U252="zákl. prenesená",N252,0)</f>
        <v>0</v>
      </c>
      <c r="BH252" s="118">
        <f t="shared" ref="BH252:BH258" si="62">IF(U252="zníž. prenesená",N252,0)</f>
        <v>0</v>
      </c>
      <c r="BI252" s="118">
        <f t="shared" ref="BI252:BI258" si="63">IF(U252="nulová",N252,0)</f>
        <v>0</v>
      </c>
      <c r="BJ252" s="23" t="s">
        <v>87</v>
      </c>
      <c r="BK252" s="118">
        <f t="shared" ref="BK252:BK258" si="64">ROUND(L252*K252,2)</f>
        <v>0</v>
      </c>
      <c r="BL252" s="23" t="s">
        <v>294</v>
      </c>
      <c r="BM252" s="23" t="s">
        <v>2012</v>
      </c>
    </row>
    <row r="253" spans="2:65" s="1" customFormat="1" ht="25.5" customHeight="1">
      <c r="B253" s="142"/>
      <c r="C253" s="215" t="s">
        <v>2013</v>
      </c>
      <c r="D253" s="215" t="s">
        <v>656</v>
      </c>
      <c r="E253" s="216" t="s">
        <v>2014</v>
      </c>
      <c r="F253" s="321" t="s">
        <v>2015</v>
      </c>
      <c r="G253" s="321"/>
      <c r="H253" s="321"/>
      <c r="I253" s="321"/>
      <c r="J253" s="217" t="s">
        <v>288</v>
      </c>
      <c r="K253" s="218">
        <v>1</v>
      </c>
      <c r="L253" s="319">
        <v>0</v>
      </c>
      <c r="M253" s="319"/>
      <c r="N253" s="320">
        <f t="shared" si="55"/>
        <v>0</v>
      </c>
      <c r="O253" s="267"/>
      <c r="P253" s="267"/>
      <c r="Q253" s="267"/>
      <c r="R253" s="145"/>
      <c r="T253" s="175" t="s">
        <v>5</v>
      </c>
      <c r="U253" s="48" t="s">
        <v>42</v>
      </c>
      <c r="V253" s="40"/>
      <c r="W253" s="176">
        <f t="shared" si="56"/>
        <v>0</v>
      </c>
      <c r="X253" s="176">
        <v>0</v>
      </c>
      <c r="Y253" s="176">
        <f t="shared" si="57"/>
        <v>0</v>
      </c>
      <c r="Z253" s="176">
        <v>0</v>
      </c>
      <c r="AA253" s="177">
        <f t="shared" si="58"/>
        <v>0</v>
      </c>
      <c r="AR253" s="23" t="s">
        <v>436</v>
      </c>
      <c r="AT253" s="23" t="s">
        <v>656</v>
      </c>
      <c r="AU253" s="23" t="s">
        <v>87</v>
      </c>
      <c r="AY253" s="23" t="s">
        <v>192</v>
      </c>
      <c r="BE253" s="118">
        <f t="shared" si="59"/>
        <v>0</v>
      </c>
      <c r="BF253" s="118">
        <f t="shared" si="60"/>
        <v>0</v>
      </c>
      <c r="BG253" s="118">
        <f t="shared" si="61"/>
        <v>0</v>
      </c>
      <c r="BH253" s="118">
        <f t="shared" si="62"/>
        <v>0</v>
      </c>
      <c r="BI253" s="118">
        <f t="shared" si="63"/>
        <v>0</v>
      </c>
      <c r="BJ253" s="23" t="s">
        <v>87</v>
      </c>
      <c r="BK253" s="118">
        <f t="shared" si="64"/>
        <v>0</v>
      </c>
      <c r="BL253" s="23" t="s">
        <v>294</v>
      </c>
      <c r="BM253" s="23" t="s">
        <v>2016</v>
      </c>
    </row>
    <row r="254" spans="2:65" s="1" customFormat="1" ht="16.5" customHeight="1">
      <c r="B254" s="142"/>
      <c r="C254" s="215" t="s">
        <v>1819</v>
      </c>
      <c r="D254" s="215" t="s">
        <v>656</v>
      </c>
      <c r="E254" s="216" t="s">
        <v>2017</v>
      </c>
      <c r="F254" s="321" t="s">
        <v>2018</v>
      </c>
      <c r="G254" s="321"/>
      <c r="H254" s="321"/>
      <c r="I254" s="321"/>
      <c r="J254" s="217" t="s">
        <v>288</v>
      </c>
      <c r="K254" s="218">
        <v>1</v>
      </c>
      <c r="L254" s="319">
        <v>0</v>
      </c>
      <c r="M254" s="319"/>
      <c r="N254" s="320">
        <f t="shared" si="55"/>
        <v>0</v>
      </c>
      <c r="O254" s="267"/>
      <c r="P254" s="267"/>
      <c r="Q254" s="267"/>
      <c r="R254" s="145"/>
      <c r="T254" s="175" t="s">
        <v>5</v>
      </c>
      <c r="U254" s="48" t="s">
        <v>42</v>
      </c>
      <c r="V254" s="40"/>
      <c r="W254" s="176">
        <f t="shared" si="56"/>
        <v>0</v>
      </c>
      <c r="X254" s="176">
        <v>0</v>
      </c>
      <c r="Y254" s="176">
        <f t="shared" si="57"/>
        <v>0</v>
      </c>
      <c r="Z254" s="176">
        <v>0</v>
      </c>
      <c r="AA254" s="177">
        <f t="shared" si="58"/>
        <v>0</v>
      </c>
      <c r="AR254" s="23" t="s">
        <v>436</v>
      </c>
      <c r="AT254" s="23" t="s">
        <v>656</v>
      </c>
      <c r="AU254" s="23" t="s">
        <v>87</v>
      </c>
      <c r="AY254" s="23" t="s">
        <v>192</v>
      </c>
      <c r="BE254" s="118">
        <f t="shared" si="59"/>
        <v>0</v>
      </c>
      <c r="BF254" s="118">
        <f t="shared" si="60"/>
        <v>0</v>
      </c>
      <c r="BG254" s="118">
        <f t="shared" si="61"/>
        <v>0</v>
      </c>
      <c r="BH254" s="118">
        <f t="shared" si="62"/>
        <v>0</v>
      </c>
      <c r="BI254" s="118">
        <f t="shared" si="63"/>
        <v>0</v>
      </c>
      <c r="BJ254" s="23" t="s">
        <v>87</v>
      </c>
      <c r="BK254" s="118">
        <f t="shared" si="64"/>
        <v>0</v>
      </c>
      <c r="BL254" s="23" t="s">
        <v>294</v>
      </c>
      <c r="BM254" s="23" t="s">
        <v>2019</v>
      </c>
    </row>
    <row r="255" spans="2:65" s="1" customFormat="1" ht="25.5" customHeight="1">
      <c r="B255" s="142"/>
      <c r="C255" s="171" t="s">
        <v>2020</v>
      </c>
      <c r="D255" s="171" t="s">
        <v>193</v>
      </c>
      <c r="E255" s="172" t="s">
        <v>2021</v>
      </c>
      <c r="F255" s="268" t="s">
        <v>2022</v>
      </c>
      <c r="G255" s="268"/>
      <c r="H255" s="268"/>
      <c r="I255" s="268"/>
      <c r="J255" s="173" t="s">
        <v>288</v>
      </c>
      <c r="K255" s="174">
        <v>2</v>
      </c>
      <c r="L255" s="277">
        <v>0</v>
      </c>
      <c r="M255" s="277"/>
      <c r="N255" s="267">
        <f t="shared" si="55"/>
        <v>0</v>
      </c>
      <c r="O255" s="267"/>
      <c r="P255" s="267"/>
      <c r="Q255" s="267"/>
      <c r="R255" s="145"/>
      <c r="T255" s="175" t="s">
        <v>5</v>
      </c>
      <c r="U255" s="48" t="s">
        <v>42</v>
      </c>
      <c r="V255" s="40"/>
      <c r="W255" s="176">
        <f t="shared" si="56"/>
        <v>0</v>
      </c>
      <c r="X255" s="176">
        <v>0</v>
      </c>
      <c r="Y255" s="176">
        <f t="shared" si="57"/>
        <v>0</v>
      </c>
      <c r="Z255" s="176">
        <v>0</v>
      </c>
      <c r="AA255" s="177">
        <f t="shared" si="58"/>
        <v>0</v>
      </c>
      <c r="AR255" s="23" t="s">
        <v>294</v>
      </c>
      <c r="AT255" s="23" t="s">
        <v>193</v>
      </c>
      <c r="AU255" s="23" t="s">
        <v>87</v>
      </c>
      <c r="AY255" s="23" t="s">
        <v>192</v>
      </c>
      <c r="BE255" s="118">
        <f t="shared" si="59"/>
        <v>0</v>
      </c>
      <c r="BF255" s="118">
        <f t="shared" si="60"/>
        <v>0</v>
      </c>
      <c r="BG255" s="118">
        <f t="shared" si="61"/>
        <v>0</v>
      </c>
      <c r="BH255" s="118">
        <f t="shared" si="62"/>
        <v>0</v>
      </c>
      <c r="BI255" s="118">
        <f t="shared" si="63"/>
        <v>0</v>
      </c>
      <c r="BJ255" s="23" t="s">
        <v>87</v>
      </c>
      <c r="BK255" s="118">
        <f t="shared" si="64"/>
        <v>0</v>
      </c>
      <c r="BL255" s="23" t="s">
        <v>294</v>
      </c>
      <c r="BM255" s="23" t="s">
        <v>2023</v>
      </c>
    </row>
    <row r="256" spans="2:65" s="1" customFormat="1" ht="16.5" customHeight="1">
      <c r="B256" s="142"/>
      <c r="C256" s="171" t="s">
        <v>1822</v>
      </c>
      <c r="D256" s="171" t="s">
        <v>193</v>
      </c>
      <c r="E256" s="172" t="s">
        <v>2024</v>
      </c>
      <c r="F256" s="268" t="s">
        <v>2025</v>
      </c>
      <c r="G256" s="268"/>
      <c r="H256" s="268"/>
      <c r="I256" s="268"/>
      <c r="J256" s="173" t="s">
        <v>288</v>
      </c>
      <c r="K256" s="174">
        <v>2</v>
      </c>
      <c r="L256" s="277">
        <v>0</v>
      </c>
      <c r="M256" s="277"/>
      <c r="N256" s="267">
        <f t="shared" si="55"/>
        <v>0</v>
      </c>
      <c r="O256" s="267"/>
      <c r="P256" s="267"/>
      <c r="Q256" s="267"/>
      <c r="R256" s="145"/>
      <c r="T256" s="175" t="s">
        <v>5</v>
      </c>
      <c r="U256" s="48" t="s">
        <v>42</v>
      </c>
      <c r="V256" s="40"/>
      <c r="W256" s="176">
        <f t="shared" si="56"/>
        <v>0</v>
      </c>
      <c r="X256" s="176">
        <v>0</v>
      </c>
      <c r="Y256" s="176">
        <f t="shared" si="57"/>
        <v>0</v>
      </c>
      <c r="Z256" s="176">
        <v>0</v>
      </c>
      <c r="AA256" s="177">
        <f t="shared" si="58"/>
        <v>0</v>
      </c>
      <c r="AR256" s="23" t="s">
        <v>294</v>
      </c>
      <c r="AT256" s="23" t="s">
        <v>193</v>
      </c>
      <c r="AU256" s="23" t="s">
        <v>87</v>
      </c>
      <c r="AY256" s="23" t="s">
        <v>192</v>
      </c>
      <c r="BE256" s="118">
        <f t="shared" si="59"/>
        <v>0</v>
      </c>
      <c r="BF256" s="118">
        <f t="shared" si="60"/>
        <v>0</v>
      </c>
      <c r="BG256" s="118">
        <f t="shared" si="61"/>
        <v>0</v>
      </c>
      <c r="BH256" s="118">
        <f t="shared" si="62"/>
        <v>0</v>
      </c>
      <c r="BI256" s="118">
        <f t="shared" si="63"/>
        <v>0</v>
      </c>
      <c r="BJ256" s="23" t="s">
        <v>87</v>
      </c>
      <c r="BK256" s="118">
        <f t="shared" si="64"/>
        <v>0</v>
      </c>
      <c r="BL256" s="23" t="s">
        <v>294</v>
      </c>
      <c r="BM256" s="23" t="s">
        <v>2026</v>
      </c>
    </row>
    <row r="257" spans="2:65" s="1" customFormat="1" ht="25.5" customHeight="1">
      <c r="B257" s="142"/>
      <c r="C257" s="171" t="s">
        <v>2027</v>
      </c>
      <c r="D257" s="171" t="s">
        <v>193</v>
      </c>
      <c r="E257" s="172" t="s">
        <v>2028</v>
      </c>
      <c r="F257" s="268" t="s">
        <v>2029</v>
      </c>
      <c r="G257" s="268"/>
      <c r="H257" s="268"/>
      <c r="I257" s="268"/>
      <c r="J257" s="173" t="s">
        <v>1696</v>
      </c>
      <c r="K257" s="213">
        <v>0</v>
      </c>
      <c r="L257" s="277">
        <v>0</v>
      </c>
      <c r="M257" s="277"/>
      <c r="N257" s="267">
        <f t="shared" si="55"/>
        <v>0</v>
      </c>
      <c r="O257" s="267"/>
      <c r="P257" s="267"/>
      <c r="Q257" s="267"/>
      <c r="R257" s="145"/>
      <c r="T257" s="175" t="s">
        <v>5</v>
      </c>
      <c r="U257" s="48" t="s">
        <v>42</v>
      </c>
      <c r="V257" s="40"/>
      <c r="W257" s="176">
        <f t="shared" si="56"/>
        <v>0</v>
      </c>
      <c r="X257" s="176">
        <v>0</v>
      </c>
      <c r="Y257" s="176">
        <f t="shared" si="57"/>
        <v>0</v>
      </c>
      <c r="Z257" s="176">
        <v>0</v>
      </c>
      <c r="AA257" s="177">
        <f t="shared" si="58"/>
        <v>0</v>
      </c>
      <c r="AR257" s="23" t="s">
        <v>294</v>
      </c>
      <c r="AT257" s="23" t="s">
        <v>193</v>
      </c>
      <c r="AU257" s="23" t="s">
        <v>87</v>
      </c>
      <c r="AY257" s="23" t="s">
        <v>192</v>
      </c>
      <c r="BE257" s="118">
        <f t="shared" si="59"/>
        <v>0</v>
      </c>
      <c r="BF257" s="118">
        <f t="shared" si="60"/>
        <v>0</v>
      </c>
      <c r="BG257" s="118">
        <f t="shared" si="61"/>
        <v>0</v>
      </c>
      <c r="BH257" s="118">
        <f t="shared" si="62"/>
        <v>0</v>
      </c>
      <c r="BI257" s="118">
        <f t="shared" si="63"/>
        <v>0</v>
      </c>
      <c r="BJ257" s="23" t="s">
        <v>87</v>
      </c>
      <c r="BK257" s="118">
        <f t="shared" si="64"/>
        <v>0</v>
      </c>
      <c r="BL257" s="23" t="s">
        <v>294</v>
      </c>
      <c r="BM257" s="23" t="s">
        <v>2030</v>
      </c>
    </row>
    <row r="258" spans="2:65" s="1" customFormat="1" ht="25.5" customHeight="1">
      <c r="B258" s="142"/>
      <c r="C258" s="171" t="s">
        <v>1825</v>
      </c>
      <c r="D258" s="171" t="s">
        <v>193</v>
      </c>
      <c r="E258" s="172" t="s">
        <v>2031</v>
      </c>
      <c r="F258" s="268" t="s">
        <v>2032</v>
      </c>
      <c r="G258" s="268"/>
      <c r="H258" s="268"/>
      <c r="I258" s="268"/>
      <c r="J258" s="173" t="s">
        <v>1696</v>
      </c>
      <c r="K258" s="213">
        <v>0</v>
      </c>
      <c r="L258" s="277">
        <v>0</v>
      </c>
      <c r="M258" s="277"/>
      <c r="N258" s="267">
        <f t="shared" si="55"/>
        <v>0</v>
      </c>
      <c r="O258" s="267"/>
      <c r="P258" s="267"/>
      <c r="Q258" s="267"/>
      <c r="R258" s="145"/>
      <c r="T258" s="175" t="s">
        <v>5</v>
      </c>
      <c r="U258" s="48" t="s">
        <v>42</v>
      </c>
      <c r="V258" s="40"/>
      <c r="W258" s="176">
        <f t="shared" si="56"/>
        <v>0</v>
      </c>
      <c r="X258" s="176">
        <v>0</v>
      </c>
      <c r="Y258" s="176">
        <f t="shared" si="57"/>
        <v>0</v>
      </c>
      <c r="Z258" s="176">
        <v>0</v>
      </c>
      <c r="AA258" s="177">
        <f t="shared" si="58"/>
        <v>0</v>
      </c>
      <c r="AR258" s="23" t="s">
        <v>294</v>
      </c>
      <c r="AT258" s="23" t="s">
        <v>193</v>
      </c>
      <c r="AU258" s="23" t="s">
        <v>87</v>
      </c>
      <c r="AY258" s="23" t="s">
        <v>192</v>
      </c>
      <c r="BE258" s="118">
        <f t="shared" si="59"/>
        <v>0</v>
      </c>
      <c r="BF258" s="118">
        <f t="shared" si="60"/>
        <v>0</v>
      </c>
      <c r="BG258" s="118">
        <f t="shared" si="61"/>
        <v>0</v>
      </c>
      <c r="BH258" s="118">
        <f t="shared" si="62"/>
        <v>0</v>
      </c>
      <c r="BI258" s="118">
        <f t="shared" si="63"/>
        <v>0</v>
      </c>
      <c r="BJ258" s="23" t="s">
        <v>87</v>
      </c>
      <c r="BK258" s="118">
        <f t="shared" si="64"/>
        <v>0</v>
      </c>
      <c r="BL258" s="23" t="s">
        <v>294</v>
      </c>
      <c r="BM258" s="23" t="s">
        <v>2033</v>
      </c>
    </row>
    <row r="259" spans="2:65" s="10" customFormat="1" ht="29.85" customHeight="1">
      <c r="B259" s="160"/>
      <c r="C259" s="161"/>
      <c r="D259" s="170" t="s">
        <v>162</v>
      </c>
      <c r="E259" s="170"/>
      <c r="F259" s="170"/>
      <c r="G259" s="170"/>
      <c r="H259" s="170"/>
      <c r="I259" s="170"/>
      <c r="J259" s="170"/>
      <c r="K259" s="170"/>
      <c r="L259" s="170"/>
      <c r="M259" s="170"/>
      <c r="N259" s="315">
        <f>BK259</f>
        <v>0</v>
      </c>
      <c r="O259" s="316"/>
      <c r="P259" s="316"/>
      <c r="Q259" s="316"/>
      <c r="R259" s="163"/>
      <c r="T259" s="164"/>
      <c r="U259" s="161"/>
      <c r="V259" s="161"/>
      <c r="W259" s="165">
        <f>SUM(W260:W261)</f>
        <v>0</v>
      </c>
      <c r="X259" s="161"/>
      <c r="Y259" s="165">
        <f>SUM(Y260:Y261)</f>
        <v>0</v>
      </c>
      <c r="Z259" s="161"/>
      <c r="AA259" s="166">
        <f>SUM(AA260:AA261)</f>
        <v>0</v>
      </c>
      <c r="AR259" s="167" t="s">
        <v>87</v>
      </c>
      <c r="AT259" s="168" t="s">
        <v>74</v>
      </c>
      <c r="AU259" s="168" t="s">
        <v>82</v>
      </c>
      <c r="AY259" s="167" t="s">
        <v>192</v>
      </c>
      <c r="BK259" s="169">
        <f>SUM(BK260:BK261)</f>
        <v>0</v>
      </c>
    </row>
    <row r="260" spans="2:65" s="1" customFormat="1" ht="16.5" customHeight="1">
      <c r="B260" s="142"/>
      <c r="C260" s="171" t="s">
        <v>2034</v>
      </c>
      <c r="D260" s="171" t="s">
        <v>193</v>
      </c>
      <c r="E260" s="172" t="s">
        <v>2035</v>
      </c>
      <c r="F260" s="268" t="s">
        <v>2036</v>
      </c>
      <c r="G260" s="268"/>
      <c r="H260" s="268"/>
      <c r="I260" s="268"/>
      <c r="J260" s="173" t="s">
        <v>288</v>
      </c>
      <c r="K260" s="174">
        <v>1</v>
      </c>
      <c r="L260" s="277">
        <v>0</v>
      </c>
      <c r="M260" s="277"/>
      <c r="N260" s="267">
        <f>ROUND(L260*K260,2)</f>
        <v>0</v>
      </c>
      <c r="O260" s="267"/>
      <c r="P260" s="267"/>
      <c r="Q260" s="267"/>
      <c r="R260" s="145"/>
      <c r="T260" s="175" t="s">
        <v>5</v>
      </c>
      <c r="U260" s="48" t="s">
        <v>42</v>
      </c>
      <c r="V260" s="40"/>
      <c r="W260" s="176">
        <f>V260*K260</f>
        <v>0</v>
      </c>
      <c r="X260" s="176">
        <v>0</v>
      </c>
      <c r="Y260" s="176">
        <f>X260*K260</f>
        <v>0</v>
      </c>
      <c r="Z260" s="176">
        <v>0</v>
      </c>
      <c r="AA260" s="177">
        <f>Z260*K260</f>
        <v>0</v>
      </c>
      <c r="AR260" s="23" t="s">
        <v>294</v>
      </c>
      <c r="AT260" s="23" t="s">
        <v>193</v>
      </c>
      <c r="AU260" s="23" t="s">
        <v>87</v>
      </c>
      <c r="AY260" s="23" t="s">
        <v>192</v>
      </c>
      <c r="BE260" s="118">
        <f>IF(U260="základná",N260,0)</f>
        <v>0</v>
      </c>
      <c r="BF260" s="118">
        <f>IF(U260="znížená",N260,0)</f>
        <v>0</v>
      </c>
      <c r="BG260" s="118">
        <f>IF(U260="zákl. prenesená",N260,0)</f>
        <v>0</v>
      </c>
      <c r="BH260" s="118">
        <f>IF(U260="zníž. prenesená",N260,0)</f>
        <v>0</v>
      </c>
      <c r="BI260" s="118">
        <f>IF(U260="nulová",N260,0)</f>
        <v>0</v>
      </c>
      <c r="BJ260" s="23" t="s">
        <v>87</v>
      </c>
      <c r="BK260" s="118">
        <f>ROUND(L260*K260,2)</f>
        <v>0</v>
      </c>
      <c r="BL260" s="23" t="s">
        <v>294</v>
      </c>
      <c r="BM260" s="23" t="s">
        <v>2037</v>
      </c>
    </row>
    <row r="261" spans="2:65" s="1" customFormat="1" ht="16.5" customHeight="1">
      <c r="B261" s="142"/>
      <c r="C261" s="215" t="s">
        <v>1828</v>
      </c>
      <c r="D261" s="215" t="s">
        <v>656</v>
      </c>
      <c r="E261" s="216" t="s">
        <v>2038</v>
      </c>
      <c r="F261" s="321" t="s">
        <v>2039</v>
      </c>
      <c r="G261" s="321"/>
      <c r="H261" s="321"/>
      <c r="I261" s="321"/>
      <c r="J261" s="217" t="s">
        <v>288</v>
      </c>
      <c r="K261" s="218">
        <v>1</v>
      </c>
      <c r="L261" s="319">
        <v>0</v>
      </c>
      <c r="M261" s="319"/>
      <c r="N261" s="320">
        <f>ROUND(L261*K261,2)</f>
        <v>0</v>
      </c>
      <c r="O261" s="267"/>
      <c r="P261" s="267"/>
      <c r="Q261" s="267"/>
      <c r="R261" s="145"/>
      <c r="T261" s="175" t="s">
        <v>5</v>
      </c>
      <c r="U261" s="48" t="s">
        <v>42</v>
      </c>
      <c r="V261" s="40"/>
      <c r="W261" s="176">
        <f>V261*K261</f>
        <v>0</v>
      </c>
      <c r="X261" s="176">
        <v>0</v>
      </c>
      <c r="Y261" s="176">
        <f>X261*K261</f>
        <v>0</v>
      </c>
      <c r="Z261" s="176">
        <v>0</v>
      </c>
      <c r="AA261" s="177">
        <f>Z261*K261</f>
        <v>0</v>
      </c>
      <c r="AR261" s="23" t="s">
        <v>436</v>
      </c>
      <c r="AT261" s="23" t="s">
        <v>656</v>
      </c>
      <c r="AU261" s="23" t="s">
        <v>87</v>
      </c>
      <c r="AY261" s="23" t="s">
        <v>192</v>
      </c>
      <c r="BE261" s="118">
        <f>IF(U261="základná",N261,0)</f>
        <v>0</v>
      </c>
      <c r="BF261" s="118">
        <f>IF(U261="znížená",N261,0)</f>
        <v>0</v>
      </c>
      <c r="BG261" s="118">
        <f>IF(U261="zákl. prenesená",N261,0)</f>
        <v>0</v>
      </c>
      <c r="BH261" s="118">
        <f>IF(U261="zníž. prenesená",N261,0)</f>
        <v>0</v>
      </c>
      <c r="BI261" s="118">
        <f>IF(U261="nulová",N261,0)</f>
        <v>0</v>
      </c>
      <c r="BJ261" s="23" t="s">
        <v>87</v>
      </c>
      <c r="BK261" s="118">
        <f>ROUND(L261*K261,2)</f>
        <v>0</v>
      </c>
      <c r="BL261" s="23" t="s">
        <v>294</v>
      </c>
      <c r="BM261" s="23" t="s">
        <v>2040</v>
      </c>
    </row>
    <row r="262" spans="2:65" s="10" customFormat="1" ht="37.35" customHeight="1">
      <c r="B262" s="160"/>
      <c r="C262" s="161"/>
      <c r="D262" s="162" t="s">
        <v>1676</v>
      </c>
      <c r="E262" s="162"/>
      <c r="F262" s="162"/>
      <c r="G262" s="162"/>
      <c r="H262" s="162"/>
      <c r="I262" s="162"/>
      <c r="J262" s="162"/>
      <c r="K262" s="162"/>
      <c r="L262" s="162"/>
      <c r="M262" s="162"/>
      <c r="N262" s="312">
        <f>BK262</f>
        <v>0</v>
      </c>
      <c r="O262" s="313"/>
      <c r="P262" s="313"/>
      <c r="Q262" s="313"/>
      <c r="R262" s="163"/>
      <c r="T262" s="164"/>
      <c r="U262" s="161"/>
      <c r="V262" s="161"/>
      <c r="W262" s="165">
        <f>W263</f>
        <v>0</v>
      </c>
      <c r="X262" s="161"/>
      <c r="Y262" s="165">
        <f>Y263</f>
        <v>0</v>
      </c>
      <c r="Z262" s="161"/>
      <c r="AA262" s="166">
        <f>AA263</f>
        <v>0</v>
      </c>
      <c r="AR262" s="167" t="s">
        <v>197</v>
      </c>
      <c r="AT262" s="168" t="s">
        <v>74</v>
      </c>
      <c r="AU262" s="168" t="s">
        <v>75</v>
      </c>
      <c r="AY262" s="167" t="s">
        <v>192</v>
      </c>
      <c r="BK262" s="169">
        <f>BK263</f>
        <v>0</v>
      </c>
    </row>
    <row r="263" spans="2:65" s="1" customFormat="1" ht="51" customHeight="1">
      <c r="B263" s="142"/>
      <c r="C263" s="171" t="s">
        <v>2041</v>
      </c>
      <c r="D263" s="171" t="s">
        <v>193</v>
      </c>
      <c r="E263" s="172" t="s">
        <v>2042</v>
      </c>
      <c r="F263" s="268" t="s">
        <v>2043</v>
      </c>
      <c r="G263" s="268"/>
      <c r="H263" s="268"/>
      <c r="I263" s="268"/>
      <c r="J263" s="173" t="s">
        <v>2044</v>
      </c>
      <c r="K263" s="174">
        <v>30</v>
      </c>
      <c r="L263" s="277">
        <v>0</v>
      </c>
      <c r="M263" s="277"/>
      <c r="N263" s="267">
        <f>ROUND(L263*K263,2)</f>
        <v>0</v>
      </c>
      <c r="O263" s="267"/>
      <c r="P263" s="267"/>
      <c r="Q263" s="267"/>
      <c r="R263" s="145"/>
      <c r="T263" s="175" t="s">
        <v>5</v>
      </c>
      <c r="U263" s="48" t="s">
        <v>42</v>
      </c>
      <c r="V263" s="40"/>
      <c r="W263" s="176">
        <f>V263*K263</f>
        <v>0</v>
      </c>
      <c r="X263" s="176">
        <v>0</v>
      </c>
      <c r="Y263" s="176">
        <f>X263*K263</f>
        <v>0</v>
      </c>
      <c r="Z263" s="176">
        <v>0</v>
      </c>
      <c r="AA263" s="177">
        <f>Z263*K263</f>
        <v>0</v>
      </c>
      <c r="AR263" s="23" t="s">
        <v>2045</v>
      </c>
      <c r="AT263" s="23" t="s">
        <v>193</v>
      </c>
      <c r="AU263" s="23" t="s">
        <v>82</v>
      </c>
      <c r="AY263" s="23" t="s">
        <v>192</v>
      </c>
      <c r="BE263" s="118">
        <f>IF(U263="základná",N263,0)</f>
        <v>0</v>
      </c>
      <c r="BF263" s="118">
        <f>IF(U263="znížená",N263,0)</f>
        <v>0</v>
      </c>
      <c r="BG263" s="118">
        <f>IF(U263="zákl. prenesená",N263,0)</f>
        <v>0</v>
      </c>
      <c r="BH263" s="118">
        <f>IF(U263="zníž. prenesená",N263,0)</f>
        <v>0</v>
      </c>
      <c r="BI263" s="118">
        <f>IF(U263="nulová",N263,0)</f>
        <v>0</v>
      </c>
      <c r="BJ263" s="23" t="s">
        <v>87</v>
      </c>
      <c r="BK263" s="118">
        <f>ROUND(L263*K263,2)</f>
        <v>0</v>
      </c>
      <c r="BL263" s="23" t="s">
        <v>2045</v>
      </c>
      <c r="BM263" s="23" t="s">
        <v>2046</v>
      </c>
    </row>
    <row r="264" spans="2:65" s="1" customFormat="1" ht="49.9" customHeight="1">
      <c r="B264" s="39"/>
      <c r="C264" s="40"/>
      <c r="D264" s="162" t="s">
        <v>645</v>
      </c>
      <c r="E264" s="40"/>
      <c r="F264" s="40"/>
      <c r="G264" s="40"/>
      <c r="H264" s="40"/>
      <c r="I264" s="40"/>
      <c r="J264" s="40"/>
      <c r="K264" s="40"/>
      <c r="L264" s="40"/>
      <c r="M264" s="40"/>
      <c r="N264" s="312">
        <f t="shared" ref="N264:N269" si="65">BK264</f>
        <v>0</v>
      </c>
      <c r="O264" s="313"/>
      <c r="P264" s="313"/>
      <c r="Q264" s="313"/>
      <c r="R264" s="41"/>
      <c r="T264" s="209"/>
      <c r="U264" s="40"/>
      <c r="V264" s="40"/>
      <c r="W264" s="40"/>
      <c r="X264" s="40"/>
      <c r="Y264" s="40"/>
      <c r="Z264" s="40"/>
      <c r="AA264" s="78"/>
      <c r="AT264" s="23" t="s">
        <v>74</v>
      </c>
      <c r="AU264" s="23" t="s">
        <v>75</v>
      </c>
      <c r="AY264" s="23" t="s">
        <v>646</v>
      </c>
      <c r="BK264" s="118">
        <f>SUM(BK265:BK269)</f>
        <v>0</v>
      </c>
    </row>
    <row r="265" spans="2:65" s="1" customFormat="1" ht="22.35" customHeight="1">
      <c r="B265" s="39"/>
      <c r="C265" s="210" t="s">
        <v>5</v>
      </c>
      <c r="D265" s="210" t="s">
        <v>193</v>
      </c>
      <c r="E265" s="211" t="s">
        <v>5</v>
      </c>
      <c r="F265" s="314" t="s">
        <v>5</v>
      </c>
      <c r="G265" s="314"/>
      <c r="H265" s="314"/>
      <c r="I265" s="314"/>
      <c r="J265" s="212" t="s">
        <v>5</v>
      </c>
      <c r="K265" s="213"/>
      <c r="L265" s="277"/>
      <c r="M265" s="311"/>
      <c r="N265" s="311">
        <f t="shared" si="65"/>
        <v>0</v>
      </c>
      <c r="O265" s="311"/>
      <c r="P265" s="311"/>
      <c r="Q265" s="311"/>
      <c r="R265" s="41"/>
      <c r="T265" s="175" t="s">
        <v>5</v>
      </c>
      <c r="U265" s="214" t="s">
        <v>42</v>
      </c>
      <c r="V265" s="40"/>
      <c r="W265" s="40"/>
      <c r="X265" s="40"/>
      <c r="Y265" s="40"/>
      <c r="Z265" s="40"/>
      <c r="AA265" s="78"/>
      <c r="AT265" s="23" t="s">
        <v>646</v>
      </c>
      <c r="AU265" s="23" t="s">
        <v>82</v>
      </c>
      <c r="AY265" s="23" t="s">
        <v>646</v>
      </c>
      <c r="BE265" s="118">
        <f>IF(U265="základná",N265,0)</f>
        <v>0</v>
      </c>
      <c r="BF265" s="118">
        <f>IF(U265="znížená",N265,0)</f>
        <v>0</v>
      </c>
      <c r="BG265" s="118">
        <f>IF(U265="zákl. prenesená",N265,0)</f>
        <v>0</v>
      </c>
      <c r="BH265" s="118">
        <f>IF(U265="zníž. prenesená",N265,0)</f>
        <v>0</v>
      </c>
      <c r="BI265" s="118">
        <f>IF(U265="nulová",N265,0)</f>
        <v>0</v>
      </c>
      <c r="BJ265" s="23" t="s">
        <v>87</v>
      </c>
      <c r="BK265" s="118">
        <f>L265*K265</f>
        <v>0</v>
      </c>
    </row>
    <row r="266" spans="2:65" s="1" customFormat="1" ht="22.35" customHeight="1">
      <c r="B266" s="39"/>
      <c r="C266" s="210" t="s">
        <v>5</v>
      </c>
      <c r="D266" s="210" t="s">
        <v>193</v>
      </c>
      <c r="E266" s="211" t="s">
        <v>5</v>
      </c>
      <c r="F266" s="314" t="s">
        <v>5</v>
      </c>
      <c r="G266" s="314"/>
      <c r="H266" s="314"/>
      <c r="I266" s="314"/>
      <c r="J266" s="212" t="s">
        <v>5</v>
      </c>
      <c r="K266" s="213"/>
      <c r="L266" s="277"/>
      <c r="M266" s="311"/>
      <c r="N266" s="311">
        <f t="shared" si="65"/>
        <v>0</v>
      </c>
      <c r="O266" s="311"/>
      <c r="P266" s="311"/>
      <c r="Q266" s="311"/>
      <c r="R266" s="41"/>
      <c r="T266" s="175" t="s">
        <v>5</v>
      </c>
      <c r="U266" s="214" t="s">
        <v>42</v>
      </c>
      <c r="V266" s="40"/>
      <c r="W266" s="40"/>
      <c r="X266" s="40"/>
      <c r="Y266" s="40"/>
      <c r="Z266" s="40"/>
      <c r="AA266" s="78"/>
      <c r="AT266" s="23" t="s">
        <v>646</v>
      </c>
      <c r="AU266" s="23" t="s">
        <v>82</v>
      </c>
      <c r="AY266" s="23" t="s">
        <v>646</v>
      </c>
      <c r="BE266" s="118">
        <f>IF(U266="základná",N266,0)</f>
        <v>0</v>
      </c>
      <c r="BF266" s="118">
        <f>IF(U266="znížená",N266,0)</f>
        <v>0</v>
      </c>
      <c r="BG266" s="118">
        <f>IF(U266="zákl. prenesená",N266,0)</f>
        <v>0</v>
      </c>
      <c r="BH266" s="118">
        <f>IF(U266="zníž. prenesená",N266,0)</f>
        <v>0</v>
      </c>
      <c r="BI266" s="118">
        <f>IF(U266="nulová",N266,0)</f>
        <v>0</v>
      </c>
      <c r="BJ266" s="23" t="s">
        <v>87</v>
      </c>
      <c r="BK266" s="118">
        <f>L266*K266</f>
        <v>0</v>
      </c>
    </row>
    <row r="267" spans="2:65" s="1" customFormat="1" ht="22.35" customHeight="1">
      <c r="B267" s="39"/>
      <c r="C267" s="210" t="s">
        <v>5</v>
      </c>
      <c r="D267" s="210" t="s">
        <v>193</v>
      </c>
      <c r="E267" s="211" t="s">
        <v>5</v>
      </c>
      <c r="F267" s="314" t="s">
        <v>5</v>
      </c>
      <c r="G267" s="314"/>
      <c r="H267" s="314"/>
      <c r="I267" s="314"/>
      <c r="J267" s="212" t="s">
        <v>5</v>
      </c>
      <c r="K267" s="213"/>
      <c r="L267" s="277"/>
      <c r="M267" s="311"/>
      <c r="N267" s="311">
        <f t="shared" si="65"/>
        <v>0</v>
      </c>
      <c r="O267" s="311"/>
      <c r="P267" s="311"/>
      <c r="Q267" s="311"/>
      <c r="R267" s="41"/>
      <c r="T267" s="175" t="s">
        <v>5</v>
      </c>
      <c r="U267" s="214" t="s">
        <v>42</v>
      </c>
      <c r="V267" s="40"/>
      <c r="W267" s="40"/>
      <c r="X267" s="40"/>
      <c r="Y267" s="40"/>
      <c r="Z267" s="40"/>
      <c r="AA267" s="78"/>
      <c r="AT267" s="23" t="s">
        <v>646</v>
      </c>
      <c r="AU267" s="23" t="s">
        <v>82</v>
      </c>
      <c r="AY267" s="23" t="s">
        <v>646</v>
      </c>
      <c r="BE267" s="118">
        <f>IF(U267="základná",N267,0)</f>
        <v>0</v>
      </c>
      <c r="BF267" s="118">
        <f>IF(U267="znížená",N267,0)</f>
        <v>0</v>
      </c>
      <c r="BG267" s="118">
        <f>IF(U267="zákl. prenesená",N267,0)</f>
        <v>0</v>
      </c>
      <c r="BH267" s="118">
        <f>IF(U267="zníž. prenesená",N267,0)</f>
        <v>0</v>
      </c>
      <c r="BI267" s="118">
        <f>IF(U267="nulová",N267,0)</f>
        <v>0</v>
      </c>
      <c r="BJ267" s="23" t="s">
        <v>87</v>
      </c>
      <c r="BK267" s="118">
        <f>L267*K267</f>
        <v>0</v>
      </c>
    </row>
    <row r="268" spans="2:65" s="1" customFormat="1" ht="22.35" customHeight="1">
      <c r="B268" s="39"/>
      <c r="C268" s="210" t="s">
        <v>5</v>
      </c>
      <c r="D268" s="210" t="s">
        <v>193</v>
      </c>
      <c r="E268" s="211" t="s">
        <v>5</v>
      </c>
      <c r="F268" s="314" t="s">
        <v>5</v>
      </c>
      <c r="G268" s="314"/>
      <c r="H268" s="314"/>
      <c r="I268" s="314"/>
      <c r="J268" s="212" t="s">
        <v>5</v>
      </c>
      <c r="K268" s="213"/>
      <c r="L268" s="277"/>
      <c r="M268" s="311"/>
      <c r="N268" s="311">
        <f t="shared" si="65"/>
        <v>0</v>
      </c>
      <c r="O268" s="311"/>
      <c r="P268" s="311"/>
      <c r="Q268" s="311"/>
      <c r="R268" s="41"/>
      <c r="T268" s="175" t="s">
        <v>5</v>
      </c>
      <c r="U268" s="214" t="s">
        <v>42</v>
      </c>
      <c r="V268" s="40"/>
      <c r="W268" s="40"/>
      <c r="X268" s="40"/>
      <c r="Y268" s="40"/>
      <c r="Z268" s="40"/>
      <c r="AA268" s="78"/>
      <c r="AT268" s="23" t="s">
        <v>646</v>
      </c>
      <c r="AU268" s="23" t="s">
        <v>82</v>
      </c>
      <c r="AY268" s="23" t="s">
        <v>646</v>
      </c>
      <c r="BE268" s="118">
        <f>IF(U268="základná",N268,0)</f>
        <v>0</v>
      </c>
      <c r="BF268" s="118">
        <f>IF(U268="znížená",N268,0)</f>
        <v>0</v>
      </c>
      <c r="BG268" s="118">
        <f>IF(U268="zákl. prenesená",N268,0)</f>
        <v>0</v>
      </c>
      <c r="BH268" s="118">
        <f>IF(U268="zníž. prenesená",N268,0)</f>
        <v>0</v>
      </c>
      <c r="BI268" s="118">
        <f>IF(U268="nulová",N268,0)</f>
        <v>0</v>
      </c>
      <c r="BJ268" s="23" t="s">
        <v>87</v>
      </c>
      <c r="BK268" s="118">
        <f>L268*K268</f>
        <v>0</v>
      </c>
    </row>
    <row r="269" spans="2:65" s="1" customFormat="1" ht="22.35" customHeight="1">
      <c r="B269" s="39"/>
      <c r="C269" s="210" t="s">
        <v>5</v>
      </c>
      <c r="D269" s="210" t="s">
        <v>193</v>
      </c>
      <c r="E269" s="211" t="s">
        <v>5</v>
      </c>
      <c r="F269" s="314" t="s">
        <v>5</v>
      </c>
      <c r="G269" s="314"/>
      <c r="H269" s="314"/>
      <c r="I269" s="314"/>
      <c r="J269" s="212" t="s">
        <v>5</v>
      </c>
      <c r="K269" s="213"/>
      <c r="L269" s="277"/>
      <c r="M269" s="311"/>
      <c r="N269" s="311">
        <f t="shared" si="65"/>
        <v>0</v>
      </c>
      <c r="O269" s="311"/>
      <c r="P269" s="311"/>
      <c r="Q269" s="311"/>
      <c r="R269" s="41"/>
      <c r="T269" s="175" t="s">
        <v>5</v>
      </c>
      <c r="U269" s="214" t="s">
        <v>42</v>
      </c>
      <c r="V269" s="60"/>
      <c r="W269" s="60"/>
      <c r="X269" s="60"/>
      <c r="Y269" s="60"/>
      <c r="Z269" s="60"/>
      <c r="AA269" s="62"/>
      <c r="AT269" s="23" t="s">
        <v>646</v>
      </c>
      <c r="AU269" s="23" t="s">
        <v>82</v>
      </c>
      <c r="AY269" s="23" t="s">
        <v>646</v>
      </c>
      <c r="BE269" s="118">
        <f>IF(U269="základná",N269,0)</f>
        <v>0</v>
      </c>
      <c r="BF269" s="118">
        <f>IF(U269="znížená",N269,0)</f>
        <v>0</v>
      </c>
      <c r="BG269" s="118">
        <f>IF(U269="zákl. prenesená",N269,0)</f>
        <v>0</v>
      </c>
      <c r="BH269" s="118">
        <f>IF(U269="zníž. prenesená",N269,0)</f>
        <v>0</v>
      </c>
      <c r="BI269" s="118">
        <f>IF(U269="nulová",N269,0)</f>
        <v>0</v>
      </c>
      <c r="BJ269" s="23" t="s">
        <v>87</v>
      </c>
      <c r="BK269" s="118">
        <f>L269*K269</f>
        <v>0</v>
      </c>
    </row>
    <row r="270" spans="2:65" s="1" customFormat="1" ht="6.95" customHeight="1">
      <c r="B270" s="63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5"/>
    </row>
  </sheetData>
  <mergeCells count="477">
    <mergeCell ref="F268:I268"/>
    <mergeCell ref="F269:I269"/>
    <mergeCell ref="L256:M256"/>
    <mergeCell ref="L255:M255"/>
    <mergeCell ref="L257:M257"/>
    <mergeCell ref="L258:M258"/>
    <mergeCell ref="L260:M260"/>
    <mergeCell ref="L261:M261"/>
    <mergeCell ref="L263:M263"/>
    <mergeCell ref="L265:M265"/>
    <mergeCell ref="L266:M266"/>
    <mergeCell ref="L267:M267"/>
    <mergeCell ref="L268:M268"/>
    <mergeCell ref="L269:M269"/>
    <mergeCell ref="F255:I255"/>
    <mergeCell ref="F256:I256"/>
    <mergeCell ref="F257:I257"/>
    <mergeCell ref="F258:I258"/>
    <mergeCell ref="F260:I260"/>
    <mergeCell ref="F261:I261"/>
    <mergeCell ref="N268:Q268"/>
    <mergeCell ref="N269:Q269"/>
    <mergeCell ref="N216:Q216"/>
    <mergeCell ref="N217:Q217"/>
    <mergeCell ref="N218:Q218"/>
    <mergeCell ref="N219:Q219"/>
    <mergeCell ref="N220:Q220"/>
    <mergeCell ref="N221:Q221"/>
    <mergeCell ref="N222:Q222"/>
    <mergeCell ref="N223:Q223"/>
    <mergeCell ref="N224:Q224"/>
    <mergeCell ref="N225:Q225"/>
    <mergeCell ref="N226:Q226"/>
    <mergeCell ref="N227:Q227"/>
    <mergeCell ref="N228:Q228"/>
    <mergeCell ref="N229:Q229"/>
    <mergeCell ref="N230:Q230"/>
    <mergeCell ref="N238:Q238"/>
    <mergeCell ref="N239:Q239"/>
    <mergeCell ref="N240:Q240"/>
    <mergeCell ref="N241:Q241"/>
    <mergeCell ref="F223:I223"/>
    <mergeCell ref="F224:I224"/>
    <mergeCell ref="F225:I225"/>
    <mergeCell ref="F226:I226"/>
    <mergeCell ref="F227:I227"/>
    <mergeCell ref="F228:I228"/>
    <mergeCell ref="F229:I229"/>
    <mergeCell ref="N267:Q267"/>
    <mergeCell ref="N265:Q265"/>
    <mergeCell ref="N266:Q266"/>
    <mergeCell ref="F263:I263"/>
    <mergeCell ref="F265:I265"/>
    <mergeCell ref="F266:I266"/>
    <mergeCell ref="F267:I267"/>
    <mergeCell ref="F254:I254"/>
    <mergeCell ref="F252:I252"/>
    <mergeCell ref="F253:I253"/>
    <mergeCell ref="L223:M223"/>
    <mergeCell ref="L224:M224"/>
    <mergeCell ref="L225:M225"/>
    <mergeCell ref="L226:M226"/>
    <mergeCell ref="L227:M227"/>
    <mergeCell ref="L228:M228"/>
    <mergeCell ref="L229:M229"/>
    <mergeCell ref="L230:M230"/>
    <mergeCell ref="L231:M231"/>
    <mergeCell ref="N231:Q231"/>
    <mergeCell ref="N232:Q232"/>
    <mergeCell ref="N233:Q233"/>
    <mergeCell ref="N234:Q234"/>
    <mergeCell ref="N235:Q235"/>
    <mergeCell ref="N236:Q236"/>
    <mergeCell ref="N237:Q237"/>
    <mergeCell ref="F230:I230"/>
    <mergeCell ref="F231:I231"/>
    <mergeCell ref="F232:I232"/>
    <mergeCell ref="F233:I233"/>
    <mergeCell ref="F234:I234"/>
    <mergeCell ref="F235:I235"/>
    <mergeCell ref="L232:M232"/>
    <mergeCell ref="L233:M233"/>
    <mergeCell ref="L234:M234"/>
    <mergeCell ref="L235:M235"/>
    <mergeCell ref="N242:Q242"/>
    <mergeCell ref="N244:Q244"/>
    <mergeCell ref="N245:Q245"/>
    <mergeCell ref="N246:Q246"/>
    <mergeCell ref="N243:Q243"/>
    <mergeCell ref="F236:I236"/>
    <mergeCell ref="F237:I237"/>
    <mergeCell ref="F238:I238"/>
    <mergeCell ref="F239:I239"/>
    <mergeCell ref="F240:I240"/>
    <mergeCell ref="F241:I241"/>
    <mergeCell ref="F242:I242"/>
    <mergeCell ref="F244:I244"/>
    <mergeCell ref="F245:I245"/>
    <mergeCell ref="F246:I246"/>
    <mergeCell ref="L236:M236"/>
    <mergeCell ref="L237:M237"/>
    <mergeCell ref="F247:I247"/>
    <mergeCell ref="F248:I248"/>
    <mergeCell ref="F249:I249"/>
    <mergeCell ref="F250:I250"/>
    <mergeCell ref="L238:M238"/>
    <mergeCell ref="L239:M239"/>
    <mergeCell ref="L240:M240"/>
    <mergeCell ref="L241:M241"/>
    <mergeCell ref="L242:M242"/>
    <mergeCell ref="L244:M244"/>
    <mergeCell ref="L245:M245"/>
    <mergeCell ref="L246:M246"/>
    <mergeCell ref="L247:M247"/>
    <mergeCell ref="L248:M248"/>
    <mergeCell ref="L249:M249"/>
    <mergeCell ref="L250:M250"/>
    <mergeCell ref="L252:M252"/>
    <mergeCell ref="L253:M253"/>
    <mergeCell ref="L254:M254"/>
    <mergeCell ref="N263:Q263"/>
    <mergeCell ref="N262:Q262"/>
    <mergeCell ref="N264:Q264"/>
    <mergeCell ref="N247:Q247"/>
    <mergeCell ref="N248:Q248"/>
    <mergeCell ref="N249:Q249"/>
    <mergeCell ref="N250:Q250"/>
    <mergeCell ref="N252:Q252"/>
    <mergeCell ref="N253:Q253"/>
    <mergeCell ref="N254:Q254"/>
    <mergeCell ref="N255:Q255"/>
    <mergeCell ref="N256:Q256"/>
    <mergeCell ref="N257:Q257"/>
    <mergeCell ref="N258:Q258"/>
    <mergeCell ref="N260:Q260"/>
    <mergeCell ref="N261:Q261"/>
    <mergeCell ref="N251:Q251"/>
    <mergeCell ref="N259:Q259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6:Q96"/>
    <mergeCell ref="N94:Q94"/>
    <mergeCell ref="N95:Q95"/>
    <mergeCell ref="N97:Q97"/>
    <mergeCell ref="N98:Q98"/>
    <mergeCell ref="N99:Q99"/>
    <mergeCell ref="N100:Q100"/>
    <mergeCell ref="N102:Q102"/>
    <mergeCell ref="N103:Q103"/>
    <mergeCell ref="N104:Q104"/>
    <mergeCell ref="N105:Q105"/>
    <mergeCell ref="N106:Q106"/>
    <mergeCell ref="N107:Q107"/>
    <mergeCell ref="N108:Q108"/>
    <mergeCell ref="L110:Q110"/>
    <mergeCell ref="D103:H103"/>
    <mergeCell ref="D106:H106"/>
    <mergeCell ref="D104:H104"/>
    <mergeCell ref="D105:H105"/>
    <mergeCell ref="D107:H107"/>
    <mergeCell ref="C116:Q116"/>
    <mergeCell ref="F118:P118"/>
    <mergeCell ref="F119:P119"/>
    <mergeCell ref="M121:P121"/>
    <mergeCell ref="M123:Q123"/>
    <mergeCell ref="M124:Q124"/>
    <mergeCell ref="F126:I126"/>
    <mergeCell ref="F130:I130"/>
    <mergeCell ref="L126:M126"/>
    <mergeCell ref="N126:Q126"/>
    <mergeCell ref="L130:M130"/>
    <mergeCell ref="N130:Q130"/>
    <mergeCell ref="F131:I131"/>
    <mergeCell ref="L131:M131"/>
    <mergeCell ref="N131:Q131"/>
    <mergeCell ref="N127:Q127"/>
    <mergeCell ref="N128:Q128"/>
    <mergeCell ref="N129:Q129"/>
    <mergeCell ref="N132:Q132"/>
    <mergeCell ref="F134:I134"/>
    <mergeCell ref="F136:I136"/>
    <mergeCell ref="L134:M134"/>
    <mergeCell ref="N134:Q134"/>
    <mergeCell ref="F135:I135"/>
    <mergeCell ref="L135:M135"/>
    <mergeCell ref="N135:Q135"/>
    <mergeCell ref="L136:M136"/>
    <mergeCell ref="N136:Q136"/>
    <mergeCell ref="N133:Q133"/>
    <mergeCell ref="F137:I137"/>
    <mergeCell ref="F139:I139"/>
    <mergeCell ref="L137:M137"/>
    <mergeCell ref="N137:Q137"/>
    <mergeCell ref="F138:I138"/>
    <mergeCell ref="L138:M138"/>
    <mergeCell ref="N138:Q138"/>
    <mergeCell ref="L139:M139"/>
    <mergeCell ref="N139:Q139"/>
    <mergeCell ref="N150:Q150"/>
    <mergeCell ref="L140:M140"/>
    <mergeCell ref="N140:Q140"/>
    <mergeCell ref="L141:M141"/>
    <mergeCell ref="N141:Q141"/>
    <mergeCell ref="F140:I140"/>
    <mergeCell ref="F143:I143"/>
    <mergeCell ref="F141:I141"/>
    <mergeCell ref="L143:M143"/>
    <mergeCell ref="N143:Q143"/>
    <mergeCell ref="N151:Q151"/>
    <mergeCell ref="N152:Q152"/>
    <mergeCell ref="N153:Q153"/>
    <mergeCell ref="N154:Q154"/>
    <mergeCell ref="N142:Q142"/>
    <mergeCell ref="F144:I144"/>
    <mergeCell ref="F147:I147"/>
    <mergeCell ref="F145:I145"/>
    <mergeCell ref="F146:I146"/>
    <mergeCell ref="F148:I148"/>
    <mergeCell ref="F149:I149"/>
    <mergeCell ref="F150:I150"/>
    <mergeCell ref="F151:I151"/>
    <mergeCell ref="F152:I152"/>
    <mergeCell ref="F153:I153"/>
    <mergeCell ref="F154:I154"/>
    <mergeCell ref="L144:M144"/>
    <mergeCell ref="N144:Q144"/>
    <mergeCell ref="L145:M145"/>
    <mergeCell ref="N145:Q145"/>
    <mergeCell ref="N146:Q146"/>
    <mergeCell ref="N147:Q147"/>
    <mergeCell ref="N148:Q148"/>
    <mergeCell ref="N149:Q149"/>
    <mergeCell ref="F155:I155"/>
    <mergeCell ref="F156:I156"/>
    <mergeCell ref="F157:I157"/>
    <mergeCell ref="F158:I158"/>
    <mergeCell ref="L146:M146"/>
    <mergeCell ref="L151:M151"/>
    <mergeCell ref="L149:M149"/>
    <mergeCell ref="L147:M147"/>
    <mergeCell ref="L148:M148"/>
    <mergeCell ref="L150:M150"/>
    <mergeCell ref="L152:M152"/>
    <mergeCell ref="L153:M153"/>
    <mergeCell ref="L154:M154"/>
    <mergeCell ref="L155:M155"/>
    <mergeCell ref="L156:M156"/>
    <mergeCell ref="L157:M157"/>
    <mergeCell ref="L158:M158"/>
    <mergeCell ref="L159:M159"/>
    <mergeCell ref="L160:M160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N155:Q155"/>
    <mergeCell ref="N156:Q156"/>
    <mergeCell ref="N157:Q157"/>
    <mergeCell ref="N158:Q158"/>
    <mergeCell ref="N159:Q159"/>
    <mergeCell ref="N160:Q160"/>
    <mergeCell ref="F159:I159"/>
    <mergeCell ref="N161:Q161"/>
    <mergeCell ref="N162:Q162"/>
    <mergeCell ref="N163:Q163"/>
    <mergeCell ref="N164:Q164"/>
    <mergeCell ref="N165:Q165"/>
    <mergeCell ref="N166:Q166"/>
    <mergeCell ref="N167:Q167"/>
    <mergeCell ref="N168:Q168"/>
    <mergeCell ref="N169:Q169"/>
    <mergeCell ref="F160:I160"/>
    <mergeCell ref="F161:I161"/>
    <mergeCell ref="F162:I162"/>
    <mergeCell ref="F163:I163"/>
    <mergeCell ref="F164:I164"/>
    <mergeCell ref="F165:I165"/>
    <mergeCell ref="F166:I166"/>
    <mergeCell ref="F167:I167"/>
    <mergeCell ref="F168:I168"/>
    <mergeCell ref="L161:M161"/>
    <mergeCell ref="L162:M162"/>
    <mergeCell ref="L163:M163"/>
    <mergeCell ref="L164:M164"/>
    <mergeCell ref="L165:M165"/>
    <mergeCell ref="L166:M166"/>
    <mergeCell ref="L167:M167"/>
    <mergeCell ref="L168:M168"/>
    <mergeCell ref="L170:M170"/>
    <mergeCell ref="N170:Q170"/>
    <mergeCell ref="N172:Q172"/>
    <mergeCell ref="N171:Q171"/>
    <mergeCell ref="N173:Q173"/>
    <mergeCell ref="N174:Q174"/>
    <mergeCell ref="N175:Q175"/>
    <mergeCell ref="N176:Q176"/>
    <mergeCell ref="F170:I170"/>
    <mergeCell ref="F171:I171"/>
    <mergeCell ref="F172:I172"/>
    <mergeCell ref="F173:I173"/>
    <mergeCell ref="F174:I174"/>
    <mergeCell ref="L171:M171"/>
    <mergeCell ref="L172:M172"/>
    <mergeCell ref="L173:M173"/>
    <mergeCell ref="L174:M174"/>
    <mergeCell ref="N177:Q177"/>
    <mergeCell ref="N178:Q178"/>
    <mergeCell ref="N179:Q179"/>
    <mergeCell ref="N180:Q180"/>
    <mergeCell ref="N181:Q181"/>
    <mergeCell ref="N182:Q182"/>
    <mergeCell ref="N183:Q183"/>
    <mergeCell ref="N184:Q184"/>
    <mergeCell ref="F175:I175"/>
    <mergeCell ref="F176:I176"/>
    <mergeCell ref="F177:I177"/>
    <mergeCell ref="F178:I178"/>
    <mergeCell ref="F179:I179"/>
    <mergeCell ref="F180:I180"/>
    <mergeCell ref="F181:I181"/>
    <mergeCell ref="F182:I182"/>
    <mergeCell ref="F183:I183"/>
    <mergeCell ref="F184:I184"/>
    <mergeCell ref="L175:M175"/>
    <mergeCell ref="L176:M176"/>
    <mergeCell ref="L177:M177"/>
    <mergeCell ref="L178:M178"/>
    <mergeCell ref="L179:M179"/>
    <mergeCell ref="L180:M180"/>
    <mergeCell ref="L181:M181"/>
    <mergeCell ref="L182:M182"/>
    <mergeCell ref="L183:M183"/>
    <mergeCell ref="L184:M184"/>
    <mergeCell ref="L185:M185"/>
    <mergeCell ref="N185:Q185"/>
    <mergeCell ref="N186:Q186"/>
    <mergeCell ref="N187:Q187"/>
    <mergeCell ref="N188:Q188"/>
    <mergeCell ref="N189:Q189"/>
    <mergeCell ref="N190:Q190"/>
    <mergeCell ref="N191:Q191"/>
    <mergeCell ref="F185:I185"/>
    <mergeCell ref="F186:I186"/>
    <mergeCell ref="F187:I187"/>
    <mergeCell ref="F188:I188"/>
    <mergeCell ref="F189:I189"/>
    <mergeCell ref="L186:M186"/>
    <mergeCell ref="L187:M187"/>
    <mergeCell ref="L188:M188"/>
    <mergeCell ref="L189:M189"/>
    <mergeCell ref="N192:Q192"/>
    <mergeCell ref="N193:Q193"/>
    <mergeCell ref="N194:Q194"/>
    <mergeCell ref="N195:Q195"/>
    <mergeCell ref="N196:Q196"/>
    <mergeCell ref="N197:Q197"/>
    <mergeCell ref="N198:Q198"/>
    <mergeCell ref="N199:Q199"/>
    <mergeCell ref="F190:I190"/>
    <mergeCell ref="F191:I191"/>
    <mergeCell ref="F192:I192"/>
    <mergeCell ref="F193:I193"/>
    <mergeCell ref="F194:I194"/>
    <mergeCell ref="F195:I195"/>
    <mergeCell ref="F196:I196"/>
    <mergeCell ref="F197:I197"/>
    <mergeCell ref="F198:I198"/>
    <mergeCell ref="F199:I199"/>
    <mergeCell ref="L190:M190"/>
    <mergeCell ref="L191:M191"/>
    <mergeCell ref="F200:I200"/>
    <mergeCell ref="F201:I201"/>
    <mergeCell ref="F202:I202"/>
    <mergeCell ref="F204:I204"/>
    <mergeCell ref="F205:I205"/>
    <mergeCell ref="L192:M192"/>
    <mergeCell ref="L193:M193"/>
    <mergeCell ref="L194:M194"/>
    <mergeCell ref="L195:M195"/>
    <mergeCell ref="L196:M196"/>
    <mergeCell ref="L197:M197"/>
    <mergeCell ref="L198:M198"/>
    <mergeCell ref="L199:M199"/>
    <mergeCell ref="L200:M200"/>
    <mergeCell ref="L201:M201"/>
    <mergeCell ref="L202:M202"/>
    <mergeCell ref="L204:M204"/>
    <mergeCell ref="L205:M205"/>
    <mergeCell ref="L206:M206"/>
    <mergeCell ref="L207:M207"/>
    <mergeCell ref="N200:Q200"/>
    <mergeCell ref="N201:Q201"/>
    <mergeCell ref="N202:Q202"/>
    <mergeCell ref="N204:Q204"/>
    <mergeCell ref="N205:Q205"/>
    <mergeCell ref="N206:Q206"/>
    <mergeCell ref="N207:Q207"/>
    <mergeCell ref="N208:Q208"/>
    <mergeCell ref="N209:Q209"/>
    <mergeCell ref="N210:Q210"/>
    <mergeCell ref="N211:Q211"/>
    <mergeCell ref="N212:Q212"/>
    <mergeCell ref="N213:Q213"/>
    <mergeCell ref="N214:Q214"/>
    <mergeCell ref="N215:Q215"/>
    <mergeCell ref="N203:Q203"/>
    <mergeCell ref="F206:I206"/>
    <mergeCell ref="F207:I207"/>
    <mergeCell ref="F208:I208"/>
    <mergeCell ref="F209:I209"/>
    <mergeCell ref="F210:I210"/>
    <mergeCell ref="F211:I211"/>
    <mergeCell ref="F212:I212"/>
    <mergeCell ref="F213:I213"/>
    <mergeCell ref="F214:I214"/>
    <mergeCell ref="L221:M221"/>
    <mergeCell ref="L222:M222"/>
    <mergeCell ref="F215:I215"/>
    <mergeCell ref="F216:I216"/>
    <mergeCell ref="F217:I217"/>
    <mergeCell ref="F218:I218"/>
    <mergeCell ref="F219:I219"/>
    <mergeCell ref="F220:I220"/>
    <mergeCell ref="L208:M208"/>
    <mergeCell ref="L209:M209"/>
    <mergeCell ref="L210:M210"/>
    <mergeCell ref="L211:M211"/>
    <mergeCell ref="L212:M212"/>
    <mergeCell ref="L213:M213"/>
    <mergeCell ref="L214:M214"/>
    <mergeCell ref="L215:M215"/>
    <mergeCell ref="L216:M216"/>
    <mergeCell ref="L217:M217"/>
    <mergeCell ref="L218:M218"/>
    <mergeCell ref="L219:M219"/>
    <mergeCell ref="L220:M220"/>
    <mergeCell ref="F221:I221"/>
    <mergeCell ref="F222:I222"/>
  </mergeCells>
  <dataValidations count="2">
    <dataValidation type="list" allowBlank="1" showInputMessage="1" showErrorMessage="1" error="Povolené sú hodnoty K, M." sqref="D265:D270" xr:uid="{00000000-0002-0000-0900-000000000000}">
      <formula1>"K, M"</formula1>
    </dataValidation>
    <dataValidation type="list" allowBlank="1" showInputMessage="1" showErrorMessage="1" error="Povolené sú hodnoty základná, znížená, nulová." sqref="U265:U270" xr:uid="{00000000-0002-0000-0900-000001000000}">
      <formula1>"základná, znížená, nulová"</formula1>
    </dataValidation>
  </dataValidations>
  <hyperlinks>
    <hyperlink ref="F1:G1" location="C2" display="1) Krycí list rozpočtu" xr:uid="{00000000-0004-0000-0900-000000000000}"/>
    <hyperlink ref="H1:K1" location="C86" display="2) Rekapitulácia rozpočtu" xr:uid="{00000000-0004-0000-0900-000001000000}"/>
    <hyperlink ref="L1" location="C126" display="3) Rozpočet" xr:uid="{00000000-0004-0000-0900-000002000000}"/>
    <hyperlink ref="S1:T1" location="'Rekapitulácia stavby'!C2" display="Rekapitulácia stavby" xr:uid="{00000000-0004-0000-09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N149"/>
  <sheetViews>
    <sheetView showGridLines="0" workbookViewId="0">
      <pane ySplit="1" topLeftCell="A101" activePane="bottomLeft" state="frozen"/>
      <selection pane="bottomLeft" activeCell="M120" sqref="M120:Q12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6"/>
      <c r="B1" s="16"/>
      <c r="C1" s="16"/>
      <c r="D1" s="17" t="s">
        <v>1</v>
      </c>
      <c r="E1" s="16"/>
      <c r="F1" s="18" t="s">
        <v>137</v>
      </c>
      <c r="G1" s="18"/>
      <c r="H1" s="309" t="s">
        <v>138</v>
      </c>
      <c r="I1" s="309"/>
      <c r="J1" s="309"/>
      <c r="K1" s="309"/>
      <c r="L1" s="18" t="s">
        <v>139</v>
      </c>
      <c r="M1" s="16"/>
      <c r="N1" s="16"/>
      <c r="O1" s="17" t="s">
        <v>140</v>
      </c>
      <c r="P1" s="16"/>
      <c r="Q1" s="16"/>
      <c r="R1" s="16"/>
      <c r="S1" s="18" t="s">
        <v>141</v>
      </c>
      <c r="T1" s="18"/>
      <c r="U1" s="126"/>
      <c r="V1" s="126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50000000000003" customHeight="1">
      <c r="C2" s="246" t="s">
        <v>7</v>
      </c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S2" s="248" t="s">
        <v>8</v>
      </c>
      <c r="T2" s="249"/>
      <c r="U2" s="249"/>
      <c r="V2" s="249"/>
      <c r="W2" s="249"/>
      <c r="X2" s="249"/>
      <c r="Y2" s="249"/>
      <c r="Z2" s="249"/>
      <c r="AA2" s="249"/>
      <c r="AB2" s="249"/>
      <c r="AC2" s="249"/>
      <c r="AT2" s="23" t="s">
        <v>118</v>
      </c>
    </row>
    <row r="3" spans="1:6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75</v>
      </c>
    </row>
    <row r="4" spans="1:66" ht="36.950000000000003" customHeight="1">
      <c r="B4" s="27"/>
      <c r="C4" s="242" t="s">
        <v>142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8"/>
      <c r="T4" s="22" t="s">
        <v>12</v>
      </c>
      <c r="AT4" s="23" t="s">
        <v>6</v>
      </c>
    </row>
    <row r="5" spans="1:66" ht="6.95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pans="1:66" ht="25.35" customHeight="1">
      <c r="B6" s="27"/>
      <c r="C6" s="30"/>
      <c r="D6" s="34" t="s">
        <v>18</v>
      </c>
      <c r="E6" s="30"/>
      <c r="F6" s="295" t="str">
        <f>'Rekapitulácia stavby'!K6</f>
        <v>Komunitné centrum Vyšný Orlík</v>
      </c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30"/>
      <c r="R6" s="28"/>
    </row>
    <row r="7" spans="1:66" ht="25.35" customHeight="1">
      <c r="B7" s="27"/>
      <c r="C7" s="30"/>
      <c r="D7" s="34" t="s">
        <v>143</v>
      </c>
      <c r="E7" s="30"/>
      <c r="F7" s="295" t="s">
        <v>2047</v>
      </c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30"/>
      <c r="R7" s="28"/>
    </row>
    <row r="8" spans="1:66" s="1" customFormat="1" ht="32.85" customHeight="1">
      <c r="B8" s="39"/>
      <c r="C8" s="40"/>
      <c r="D8" s="33" t="s">
        <v>145</v>
      </c>
      <c r="E8" s="40"/>
      <c r="F8" s="233" t="s">
        <v>2048</v>
      </c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40"/>
      <c r="R8" s="41"/>
    </row>
    <row r="9" spans="1:66" s="1" customFormat="1" ht="14.45" customHeight="1">
      <c r="B9" s="39"/>
      <c r="C9" s="40"/>
      <c r="D9" s="34" t="s">
        <v>20</v>
      </c>
      <c r="E9" s="40"/>
      <c r="F9" s="32" t="s">
        <v>5</v>
      </c>
      <c r="G9" s="40"/>
      <c r="H9" s="40"/>
      <c r="I9" s="40"/>
      <c r="J9" s="40"/>
      <c r="K9" s="40"/>
      <c r="L9" s="40"/>
      <c r="M9" s="34" t="s">
        <v>21</v>
      </c>
      <c r="N9" s="40"/>
      <c r="O9" s="32" t="s">
        <v>5</v>
      </c>
      <c r="P9" s="40"/>
      <c r="Q9" s="40"/>
      <c r="R9" s="41"/>
    </row>
    <row r="10" spans="1:66" s="1" customFormat="1" ht="14.45" customHeight="1">
      <c r="B10" s="39"/>
      <c r="C10" s="40"/>
      <c r="D10" s="34" t="s">
        <v>22</v>
      </c>
      <c r="E10" s="40"/>
      <c r="F10" s="32" t="s">
        <v>27</v>
      </c>
      <c r="G10" s="40"/>
      <c r="H10" s="40"/>
      <c r="I10" s="40"/>
      <c r="J10" s="40"/>
      <c r="K10" s="40"/>
      <c r="L10" s="40"/>
      <c r="M10" s="34" t="s">
        <v>24</v>
      </c>
      <c r="N10" s="40"/>
      <c r="O10" s="310"/>
      <c r="P10" s="297"/>
      <c r="Q10" s="40"/>
      <c r="R10" s="41"/>
    </row>
    <row r="11" spans="1:66" s="1" customFormat="1" ht="10.9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</row>
    <row r="12" spans="1:66" s="1" customFormat="1" ht="14.45" customHeight="1">
      <c r="B12" s="39"/>
      <c r="C12" s="40"/>
      <c r="D12" s="34" t="s">
        <v>25</v>
      </c>
      <c r="E12" s="40"/>
      <c r="F12" s="40"/>
      <c r="G12" s="40"/>
      <c r="H12" s="40"/>
      <c r="I12" s="40"/>
      <c r="J12" s="40"/>
      <c r="K12" s="40"/>
      <c r="L12" s="40"/>
      <c r="M12" s="34" t="s">
        <v>26</v>
      </c>
      <c r="N12" s="40"/>
      <c r="O12" s="250" t="str">
        <f>IF('Rekapitulácia stavby'!AN10="","",'Rekapitulácia stavby'!AN10)</f>
        <v/>
      </c>
      <c r="P12" s="250"/>
      <c r="Q12" s="40"/>
      <c r="R12" s="41"/>
    </row>
    <row r="13" spans="1:66" s="1" customFormat="1" ht="18" customHeight="1">
      <c r="B13" s="39"/>
      <c r="C13" s="40"/>
      <c r="D13" s="40"/>
      <c r="E13" s="32" t="str">
        <f>IF('Rekapitulácia stavby'!E11="","",'Rekapitulácia stavby'!E11)</f>
        <v xml:space="preserve"> </v>
      </c>
      <c r="F13" s="40"/>
      <c r="G13" s="40"/>
      <c r="H13" s="40"/>
      <c r="I13" s="40"/>
      <c r="J13" s="40"/>
      <c r="K13" s="40"/>
      <c r="L13" s="40"/>
      <c r="M13" s="34" t="s">
        <v>28</v>
      </c>
      <c r="N13" s="40"/>
      <c r="O13" s="250" t="str">
        <f>IF('Rekapitulácia stavby'!AN11="","",'Rekapitulácia stavby'!AN11)</f>
        <v/>
      </c>
      <c r="P13" s="250"/>
      <c r="Q13" s="40"/>
      <c r="R13" s="41"/>
    </row>
    <row r="14" spans="1:66" s="1" customFormat="1" ht="6.95" customHeight="1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</row>
    <row r="15" spans="1:66" s="1" customFormat="1" ht="14.45" customHeight="1">
      <c r="B15" s="39"/>
      <c r="C15" s="40"/>
      <c r="D15" s="34" t="s">
        <v>29</v>
      </c>
      <c r="E15" s="40"/>
      <c r="F15" s="40"/>
      <c r="G15" s="40"/>
      <c r="H15" s="40"/>
      <c r="I15" s="40"/>
      <c r="J15" s="40"/>
      <c r="K15" s="40"/>
      <c r="L15" s="40"/>
      <c r="M15" s="34" t="s">
        <v>26</v>
      </c>
      <c r="N15" s="40"/>
      <c r="O15" s="307" t="str">
        <f>IF('Rekapitulácia stavby'!AN13="","",'Rekapitulácia stavby'!AN13)</f>
        <v/>
      </c>
      <c r="P15" s="250"/>
      <c r="Q15" s="40"/>
      <c r="R15" s="41"/>
    </row>
    <row r="16" spans="1:66" s="1" customFormat="1" ht="18" customHeight="1">
      <c r="B16" s="39"/>
      <c r="C16" s="40"/>
      <c r="D16" s="40"/>
      <c r="E16" s="307" t="str">
        <f>IF('Rekapitulácia stavby'!E14="","",'Rekapitulácia stavby'!E14)</f>
        <v/>
      </c>
      <c r="F16" s="308"/>
      <c r="G16" s="308"/>
      <c r="H16" s="308"/>
      <c r="I16" s="308"/>
      <c r="J16" s="308"/>
      <c r="K16" s="308"/>
      <c r="L16" s="308"/>
      <c r="M16" s="34" t="s">
        <v>28</v>
      </c>
      <c r="N16" s="40"/>
      <c r="O16" s="307" t="str">
        <f>IF('Rekapitulácia stavby'!AN14="","",'Rekapitulácia stavby'!AN14)</f>
        <v/>
      </c>
      <c r="P16" s="250"/>
      <c r="Q16" s="40"/>
      <c r="R16" s="41"/>
    </row>
    <row r="17" spans="2:18" s="1" customFormat="1" ht="6.95" customHeight="1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</row>
    <row r="18" spans="2:18" s="1" customFormat="1" ht="14.45" customHeight="1">
      <c r="B18" s="39"/>
      <c r="C18" s="40"/>
      <c r="D18" s="34" t="s">
        <v>30</v>
      </c>
      <c r="E18" s="40"/>
      <c r="F18" s="40"/>
      <c r="G18" s="40"/>
      <c r="H18" s="40"/>
      <c r="I18" s="40"/>
      <c r="J18" s="40"/>
      <c r="K18" s="40"/>
      <c r="L18" s="40"/>
      <c r="M18" s="34" t="s">
        <v>26</v>
      </c>
      <c r="N18" s="40"/>
      <c r="O18" s="250" t="str">
        <f>IF('Rekapitulácia stavby'!AN16="","",'Rekapitulácia stavby'!AN16)</f>
        <v/>
      </c>
      <c r="P18" s="250"/>
      <c r="Q18" s="40"/>
      <c r="R18" s="41"/>
    </row>
    <row r="19" spans="2:18" s="1" customFormat="1" ht="18" customHeight="1">
      <c r="B19" s="39"/>
      <c r="C19" s="40"/>
      <c r="D19" s="40"/>
      <c r="E19" s="32" t="str">
        <f>IF('Rekapitulácia stavby'!E17="","",'Rekapitulácia stavby'!E17)</f>
        <v>AIP projekt s.r.o.</v>
      </c>
      <c r="F19" s="40"/>
      <c r="G19" s="40"/>
      <c r="H19" s="40"/>
      <c r="I19" s="40"/>
      <c r="J19" s="40"/>
      <c r="K19" s="40"/>
      <c r="L19" s="40"/>
      <c r="M19" s="34" t="s">
        <v>28</v>
      </c>
      <c r="N19" s="40"/>
      <c r="O19" s="250" t="str">
        <f>IF('Rekapitulácia stavby'!AN17="","",'Rekapitulácia stavby'!AN17)</f>
        <v/>
      </c>
      <c r="P19" s="250"/>
      <c r="Q19" s="40"/>
      <c r="R19" s="41"/>
    </row>
    <row r="20" spans="2:18" s="1" customFormat="1" ht="6.95" customHeight="1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2:18" s="1" customFormat="1" ht="14.45" customHeight="1">
      <c r="B21" s="39"/>
      <c r="C21" s="40"/>
      <c r="D21" s="34" t="s">
        <v>33</v>
      </c>
      <c r="E21" s="40"/>
      <c r="F21" s="40"/>
      <c r="G21" s="40"/>
      <c r="H21" s="40"/>
      <c r="I21" s="40"/>
      <c r="J21" s="40"/>
      <c r="K21" s="40"/>
      <c r="L21" s="40"/>
      <c r="M21" s="34" t="s">
        <v>26</v>
      </c>
      <c r="N21" s="40"/>
      <c r="O21" s="250" t="str">
        <f>IF('Rekapitulácia stavby'!AN19="","",'Rekapitulácia stavby'!AN19)</f>
        <v/>
      </c>
      <c r="P21" s="250"/>
      <c r="Q21" s="40"/>
      <c r="R21" s="41"/>
    </row>
    <row r="22" spans="2:18" s="1" customFormat="1" ht="18" customHeight="1">
      <c r="B22" s="39"/>
      <c r="C22" s="40"/>
      <c r="D22" s="40"/>
      <c r="E22" s="32"/>
      <c r="F22" s="40"/>
      <c r="G22" s="40"/>
      <c r="H22" s="40"/>
      <c r="I22" s="40"/>
      <c r="J22" s="40"/>
      <c r="K22" s="40"/>
      <c r="L22" s="40"/>
      <c r="M22" s="34" t="s">
        <v>28</v>
      </c>
      <c r="N22" s="40"/>
      <c r="O22" s="250" t="str">
        <f>IF('Rekapitulácia stavby'!AN20="","",'Rekapitulácia stavby'!AN20)</f>
        <v/>
      </c>
      <c r="P22" s="250"/>
      <c r="Q22" s="40"/>
      <c r="R22" s="41"/>
    </row>
    <row r="23" spans="2:18" s="1" customFormat="1" ht="6.95" customHeight="1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4.45" customHeight="1">
      <c r="B24" s="39"/>
      <c r="C24" s="40"/>
      <c r="D24" s="34" t="s">
        <v>35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2:18" s="1" customFormat="1" ht="16.5" customHeight="1">
      <c r="B25" s="39"/>
      <c r="C25" s="40"/>
      <c r="D25" s="40"/>
      <c r="E25" s="263" t="s">
        <v>5</v>
      </c>
      <c r="F25" s="263"/>
      <c r="G25" s="263"/>
      <c r="H25" s="263"/>
      <c r="I25" s="263"/>
      <c r="J25" s="263"/>
      <c r="K25" s="263"/>
      <c r="L25" s="263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2:18" s="1" customFormat="1" ht="6.95" customHeight="1">
      <c r="B27" s="39"/>
      <c r="C27" s="4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40"/>
      <c r="R27" s="41"/>
    </row>
    <row r="28" spans="2:18" s="1" customFormat="1" ht="14.45" customHeight="1">
      <c r="B28" s="39"/>
      <c r="C28" s="40"/>
      <c r="D28" s="127" t="s">
        <v>147</v>
      </c>
      <c r="E28" s="40"/>
      <c r="F28" s="40"/>
      <c r="G28" s="40"/>
      <c r="H28" s="40"/>
      <c r="I28" s="40"/>
      <c r="J28" s="40"/>
      <c r="K28" s="40"/>
      <c r="L28" s="40"/>
      <c r="M28" s="264">
        <f>N89</f>
        <v>0</v>
      </c>
      <c r="N28" s="264"/>
      <c r="O28" s="264"/>
      <c r="P28" s="264"/>
      <c r="Q28" s="40"/>
      <c r="R28" s="41"/>
    </row>
    <row r="29" spans="2:18" s="1" customFormat="1" ht="14.45" customHeight="1">
      <c r="B29" s="39"/>
      <c r="C29" s="40"/>
      <c r="D29" s="38" t="s">
        <v>131</v>
      </c>
      <c r="E29" s="40"/>
      <c r="F29" s="40"/>
      <c r="G29" s="40"/>
      <c r="H29" s="40"/>
      <c r="I29" s="40"/>
      <c r="J29" s="40"/>
      <c r="K29" s="40"/>
      <c r="L29" s="40"/>
      <c r="M29" s="264">
        <f>N97</f>
        <v>0</v>
      </c>
      <c r="N29" s="264"/>
      <c r="O29" s="264"/>
      <c r="P29" s="264"/>
      <c r="Q29" s="40"/>
      <c r="R29" s="41"/>
    </row>
    <row r="30" spans="2:18" s="1" customFormat="1" ht="6.95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2:18" s="1" customFormat="1" ht="25.35" customHeight="1">
      <c r="B31" s="39"/>
      <c r="C31" s="40"/>
      <c r="D31" s="128" t="s">
        <v>38</v>
      </c>
      <c r="E31" s="40"/>
      <c r="F31" s="40"/>
      <c r="G31" s="40"/>
      <c r="H31" s="40"/>
      <c r="I31" s="40"/>
      <c r="J31" s="40"/>
      <c r="K31" s="40"/>
      <c r="L31" s="40"/>
      <c r="M31" s="306">
        <f>ROUND(M28+M29,2)</f>
        <v>0</v>
      </c>
      <c r="N31" s="294"/>
      <c r="O31" s="294"/>
      <c r="P31" s="294"/>
      <c r="Q31" s="40"/>
      <c r="R31" s="41"/>
    </row>
    <row r="32" spans="2:18" s="1" customFormat="1" ht="6.95" customHeight="1">
      <c r="B32" s="39"/>
      <c r="C32" s="40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40"/>
      <c r="R32" s="41"/>
    </row>
    <row r="33" spans="2:18" s="1" customFormat="1" ht="14.45" customHeight="1">
      <c r="B33" s="39"/>
      <c r="C33" s="40"/>
      <c r="D33" s="46" t="s">
        <v>39</v>
      </c>
      <c r="E33" s="46" t="s">
        <v>40</v>
      </c>
      <c r="F33" s="47">
        <v>0.2</v>
      </c>
      <c r="G33" s="129" t="s">
        <v>41</v>
      </c>
      <c r="H33" s="303">
        <f>ROUND((((SUM(BE97:BE104)+SUM(BE123:BE142))+SUM(BE144:BE148))),2)</f>
        <v>0</v>
      </c>
      <c r="I33" s="294"/>
      <c r="J33" s="294"/>
      <c r="K33" s="40"/>
      <c r="L33" s="40"/>
      <c r="M33" s="303">
        <f>ROUND(((ROUND((SUM(BE97:BE104)+SUM(BE123:BE142)), 2)*F33)+SUM(BE144:BE148)*F33),2)</f>
        <v>0</v>
      </c>
      <c r="N33" s="294"/>
      <c r="O33" s="294"/>
      <c r="P33" s="294"/>
      <c r="Q33" s="40"/>
      <c r="R33" s="41"/>
    </row>
    <row r="34" spans="2:18" s="1" customFormat="1" ht="14.45" customHeight="1">
      <c r="B34" s="39"/>
      <c r="C34" s="40"/>
      <c r="D34" s="40"/>
      <c r="E34" s="46" t="s">
        <v>42</v>
      </c>
      <c r="F34" s="47">
        <v>0.2</v>
      </c>
      <c r="G34" s="129" t="s">
        <v>41</v>
      </c>
      <c r="H34" s="303">
        <f>ROUND((((SUM(BF97:BF104)+SUM(BF123:BF142))+SUM(BF144:BF148))),2)</f>
        <v>0</v>
      </c>
      <c r="I34" s="294"/>
      <c r="J34" s="294"/>
      <c r="K34" s="40"/>
      <c r="L34" s="40"/>
      <c r="M34" s="303">
        <f>ROUND(((ROUND((SUM(BF97:BF104)+SUM(BF123:BF142)), 2)*F34)+SUM(BF144:BF148)*F34),2)</f>
        <v>0</v>
      </c>
      <c r="N34" s="294"/>
      <c r="O34" s="294"/>
      <c r="P34" s="294"/>
      <c r="Q34" s="40"/>
      <c r="R34" s="41"/>
    </row>
    <row r="35" spans="2:18" s="1" customFormat="1" ht="14.45" hidden="1" customHeight="1">
      <c r="B35" s="39"/>
      <c r="C35" s="40"/>
      <c r="D35" s="40"/>
      <c r="E35" s="46" t="s">
        <v>43</v>
      </c>
      <c r="F35" s="47">
        <v>0.2</v>
      </c>
      <c r="G35" s="129" t="s">
        <v>41</v>
      </c>
      <c r="H35" s="303">
        <f>ROUND((((SUM(BG97:BG104)+SUM(BG123:BG142))+SUM(BG144:BG148))),2)</f>
        <v>0</v>
      </c>
      <c r="I35" s="294"/>
      <c r="J35" s="294"/>
      <c r="K35" s="40"/>
      <c r="L35" s="40"/>
      <c r="M35" s="303">
        <v>0</v>
      </c>
      <c r="N35" s="294"/>
      <c r="O35" s="294"/>
      <c r="P35" s="294"/>
      <c r="Q35" s="40"/>
      <c r="R35" s="41"/>
    </row>
    <row r="36" spans="2:18" s="1" customFormat="1" ht="14.45" hidden="1" customHeight="1">
      <c r="B36" s="39"/>
      <c r="C36" s="40"/>
      <c r="D36" s="40"/>
      <c r="E36" s="46" t="s">
        <v>44</v>
      </c>
      <c r="F36" s="47">
        <v>0.2</v>
      </c>
      <c r="G36" s="129" t="s">
        <v>41</v>
      </c>
      <c r="H36" s="303">
        <f>ROUND((((SUM(BH97:BH104)+SUM(BH123:BH142))+SUM(BH144:BH148))),2)</f>
        <v>0</v>
      </c>
      <c r="I36" s="294"/>
      <c r="J36" s="294"/>
      <c r="K36" s="40"/>
      <c r="L36" s="40"/>
      <c r="M36" s="303">
        <v>0</v>
      </c>
      <c r="N36" s="294"/>
      <c r="O36" s="294"/>
      <c r="P36" s="294"/>
      <c r="Q36" s="40"/>
      <c r="R36" s="41"/>
    </row>
    <row r="37" spans="2:18" s="1" customFormat="1" ht="14.45" hidden="1" customHeight="1">
      <c r="B37" s="39"/>
      <c r="C37" s="40"/>
      <c r="D37" s="40"/>
      <c r="E37" s="46" t="s">
        <v>45</v>
      </c>
      <c r="F37" s="47">
        <v>0</v>
      </c>
      <c r="G37" s="129" t="s">
        <v>41</v>
      </c>
      <c r="H37" s="303">
        <f>ROUND((((SUM(BI97:BI104)+SUM(BI123:BI142))+SUM(BI144:BI148))),2)</f>
        <v>0</v>
      </c>
      <c r="I37" s="294"/>
      <c r="J37" s="294"/>
      <c r="K37" s="40"/>
      <c r="L37" s="40"/>
      <c r="M37" s="303">
        <v>0</v>
      </c>
      <c r="N37" s="294"/>
      <c r="O37" s="294"/>
      <c r="P37" s="294"/>
      <c r="Q37" s="40"/>
      <c r="R37" s="41"/>
    </row>
    <row r="38" spans="2:18" s="1" customFormat="1" ht="6.9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2:18" s="1" customFormat="1" ht="25.35" customHeight="1">
      <c r="B39" s="39"/>
      <c r="C39" s="125"/>
      <c r="D39" s="130" t="s">
        <v>46</v>
      </c>
      <c r="E39" s="79"/>
      <c r="F39" s="79"/>
      <c r="G39" s="131" t="s">
        <v>47</v>
      </c>
      <c r="H39" s="132" t="s">
        <v>48</v>
      </c>
      <c r="I39" s="79"/>
      <c r="J39" s="79"/>
      <c r="K39" s="79"/>
      <c r="L39" s="304">
        <f>SUM(M31:M37)</f>
        <v>0</v>
      </c>
      <c r="M39" s="304"/>
      <c r="N39" s="304"/>
      <c r="O39" s="304"/>
      <c r="P39" s="305"/>
      <c r="Q39" s="125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s="1" customFormat="1" ht="14.45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2:18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 ht="15">
      <c r="B50" s="39"/>
      <c r="C50" s="40"/>
      <c r="D50" s="54" t="s">
        <v>49</v>
      </c>
      <c r="E50" s="55"/>
      <c r="F50" s="55"/>
      <c r="G50" s="55"/>
      <c r="H50" s="56"/>
      <c r="I50" s="40"/>
      <c r="J50" s="54" t="s">
        <v>50</v>
      </c>
      <c r="K50" s="55"/>
      <c r="L50" s="55"/>
      <c r="M50" s="55"/>
      <c r="N50" s="55"/>
      <c r="O50" s="55"/>
      <c r="P50" s="56"/>
      <c r="Q50" s="40"/>
      <c r="R50" s="41"/>
    </row>
    <row r="51" spans="2:18">
      <c r="B51" s="27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8"/>
    </row>
    <row r="52" spans="2:18">
      <c r="B52" s="27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8"/>
    </row>
    <row r="53" spans="2:18">
      <c r="B53" s="27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8"/>
    </row>
    <row r="54" spans="2:18">
      <c r="B54" s="27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8"/>
    </row>
    <row r="55" spans="2:18">
      <c r="B55" s="27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8"/>
    </row>
    <row r="56" spans="2:18">
      <c r="B56" s="27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8"/>
    </row>
    <row r="57" spans="2:18">
      <c r="B57" s="27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8"/>
    </row>
    <row r="58" spans="2:18">
      <c r="B58" s="27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8"/>
    </row>
    <row r="59" spans="2:18" s="1" customFormat="1" ht="15">
      <c r="B59" s="39"/>
      <c r="C59" s="40"/>
      <c r="D59" s="59" t="s">
        <v>51</v>
      </c>
      <c r="E59" s="60"/>
      <c r="F59" s="60"/>
      <c r="G59" s="61" t="s">
        <v>52</v>
      </c>
      <c r="H59" s="62"/>
      <c r="I59" s="40"/>
      <c r="J59" s="59" t="s">
        <v>51</v>
      </c>
      <c r="K59" s="60"/>
      <c r="L59" s="60"/>
      <c r="M59" s="60"/>
      <c r="N59" s="61" t="s">
        <v>52</v>
      </c>
      <c r="O59" s="60"/>
      <c r="P59" s="62"/>
      <c r="Q59" s="40"/>
      <c r="R59" s="41"/>
    </row>
    <row r="60" spans="2:18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 ht="15">
      <c r="B61" s="39"/>
      <c r="C61" s="40"/>
      <c r="D61" s="54" t="s">
        <v>53</v>
      </c>
      <c r="E61" s="55"/>
      <c r="F61" s="55"/>
      <c r="G61" s="55"/>
      <c r="H61" s="56"/>
      <c r="I61" s="40"/>
      <c r="J61" s="54" t="s">
        <v>54</v>
      </c>
      <c r="K61" s="55"/>
      <c r="L61" s="55"/>
      <c r="M61" s="55"/>
      <c r="N61" s="55"/>
      <c r="O61" s="55"/>
      <c r="P61" s="56"/>
      <c r="Q61" s="40"/>
      <c r="R61" s="41"/>
    </row>
    <row r="62" spans="2:18">
      <c r="B62" s="27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8"/>
    </row>
    <row r="63" spans="2:18">
      <c r="B63" s="27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8"/>
    </row>
    <row r="64" spans="2:18">
      <c r="B64" s="27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8"/>
    </row>
    <row r="65" spans="2:18">
      <c r="B65" s="27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8"/>
    </row>
    <row r="66" spans="2:18">
      <c r="B66" s="27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8"/>
    </row>
    <row r="67" spans="2:18">
      <c r="B67" s="27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8"/>
    </row>
    <row r="68" spans="2:18">
      <c r="B68" s="27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8"/>
    </row>
    <row r="69" spans="2:18">
      <c r="B69" s="27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8"/>
    </row>
    <row r="70" spans="2:18" s="1" customFormat="1" ht="15">
      <c r="B70" s="39"/>
      <c r="C70" s="40"/>
      <c r="D70" s="59" t="s">
        <v>51</v>
      </c>
      <c r="E70" s="60"/>
      <c r="F70" s="60"/>
      <c r="G70" s="61" t="s">
        <v>52</v>
      </c>
      <c r="H70" s="62"/>
      <c r="I70" s="40"/>
      <c r="J70" s="59" t="s">
        <v>51</v>
      </c>
      <c r="K70" s="60"/>
      <c r="L70" s="60"/>
      <c r="M70" s="60"/>
      <c r="N70" s="61" t="s">
        <v>52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0000000000003" customHeight="1">
      <c r="B76" s="39"/>
      <c r="C76" s="242" t="s">
        <v>148</v>
      </c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18</v>
      </c>
      <c r="D78" s="40"/>
      <c r="E78" s="40"/>
      <c r="F78" s="295" t="str">
        <f>F6</f>
        <v>Komunitné centrum Vyšný Orlík</v>
      </c>
      <c r="G78" s="296"/>
      <c r="H78" s="296"/>
      <c r="I78" s="296"/>
      <c r="J78" s="296"/>
      <c r="K78" s="296"/>
      <c r="L78" s="296"/>
      <c r="M78" s="296"/>
      <c r="N78" s="296"/>
      <c r="O78" s="296"/>
      <c r="P78" s="296"/>
      <c r="Q78" s="40"/>
      <c r="R78" s="41"/>
    </row>
    <row r="79" spans="2:18" ht="30" customHeight="1">
      <c r="B79" s="27"/>
      <c r="C79" s="34" t="s">
        <v>143</v>
      </c>
      <c r="D79" s="30"/>
      <c r="E79" s="30"/>
      <c r="F79" s="295" t="s">
        <v>2047</v>
      </c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30"/>
      <c r="R79" s="28"/>
    </row>
    <row r="80" spans="2:18" s="1" customFormat="1" ht="36.950000000000003" customHeight="1">
      <c r="B80" s="39"/>
      <c r="C80" s="73" t="s">
        <v>145</v>
      </c>
      <c r="D80" s="40"/>
      <c r="E80" s="40"/>
      <c r="F80" s="244" t="str">
        <f>F8</f>
        <v>03.1 - Odberné plynové zariadenie</v>
      </c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40"/>
      <c r="R80" s="41"/>
    </row>
    <row r="81" spans="2:47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1"/>
    </row>
    <row r="82" spans="2:47" s="1" customFormat="1" ht="18" customHeight="1">
      <c r="B82" s="39"/>
      <c r="C82" s="34" t="s">
        <v>22</v>
      </c>
      <c r="D82" s="40"/>
      <c r="E82" s="40"/>
      <c r="F82" s="32" t="str">
        <f>F10</f>
        <v xml:space="preserve"> </v>
      </c>
      <c r="G82" s="40"/>
      <c r="H82" s="40"/>
      <c r="I82" s="40"/>
      <c r="J82" s="40"/>
      <c r="K82" s="34" t="s">
        <v>24</v>
      </c>
      <c r="L82" s="40"/>
      <c r="M82" s="297" t="str">
        <f>IF(O10="","",O10)</f>
        <v/>
      </c>
      <c r="N82" s="297"/>
      <c r="O82" s="297"/>
      <c r="P82" s="297"/>
      <c r="Q82" s="40"/>
      <c r="R82" s="41"/>
    </row>
    <row r="83" spans="2:47" s="1" customFormat="1" ht="6.95" customHeight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1"/>
    </row>
    <row r="84" spans="2:47" s="1" customFormat="1" ht="15">
      <c r="B84" s="39"/>
      <c r="C84" s="34" t="s">
        <v>25</v>
      </c>
      <c r="D84" s="40"/>
      <c r="E84" s="40"/>
      <c r="F84" s="32" t="str">
        <f>E13</f>
        <v xml:space="preserve"> </v>
      </c>
      <c r="G84" s="40"/>
      <c r="H84" s="40"/>
      <c r="I84" s="40"/>
      <c r="J84" s="40"/>
      <c r="K84" s="34" t="s">
        <v>30</v>
      </c>
      <c r="L84" s="40"/>
      <c r="M84" s="250" t="str">
        <f>E19</f>
        <v>AIP projekt s.r.o.</v>
      </c>
      <c r="N84" s="250"/>
      <c r="O84" s="250"/>
      <c r="P84" s="250"/>
      <c r="Q84" s="250"/>
      <c r="R84" s="41"/>
    </row>
    <row r="85" spans="2:47" s="1" customFormat="1" ht="14.45" customHeight="1">
      <c r="B85" s="39"/>
      <c r="C85" s="34" t="s">
        <v>29</v>
      </c>
      <c r="D85" s="40"/>
      <c r="E85" s="40"/>
      <c r="F85" s="32" t="str">
        <f>IF(E16="","",E16)</f>
        <v/>
      </c>
      <c r="G85" s="40"/>
      <c r="H85" s="40"/>
      <c r="I85" s="40"/>
      <c r="J85" s="40"/>
      <c r="K85" s="34" t="s">
        <v>33</v>
      </c>
      <c r="L85" s="40"/>
      <c r="M85" s="250"/>
      <c r="N85" s="250"/>
      <c r="O85" s="250"/>
      <c r="P85" s="250"/>
      <c r="Q85" s="250"/>
      <c r="R85" s="41"/>
    </row>
    <row r="86" spans="2:47" s="1" customFormat="1" ht="10.35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1"/>
    </row>
    <row r="87" spans="2:47" s="1" customFormat="1" ht="29.25" customHeight="1">
      <c r="B87" s="39"/>
      <c r="C87" s="301" t="s">
        <v>149</v>
      </c>
      <c r="D87" s="302"/>
      <c r="E87" s="302"/>
      <c r="F87" s="302"/>
      <c r="G87" s="302"/>
      <c r="H87" s="125"/>
      <c r="I87" s="125"/>
      <c r="J87" s="125"/>
      <c r="K87" s="125"/>
      <c r="L87" s="125"/>
      <c r="M87" s="125"/>
      <c r="N87" s="301" t="s">
        <v>150</v>
      </c>
      <c r="O87" s="302"/>
      <c r="P87" s="302"/>
      <c r="Q87" s="302"/>
      <c r="R87" s="41"/>
    </row>
    <row r="88" spans="2:47" s="1" customFormat="1" ht="10.35" customHeight="1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1"/>
    </row>
    <row r="89" spans="2:47" s="1" customFormat="1" ht="29.25" customHeight="1">
      <c r="B89" s="39"/>
      <c r="C89" s="133" t="s">
        <v>151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226">
        <f>N123</f>
        <v>0</v>
      </c>
      <c r="O89" s="298"/>
      <c r="P89" s="298"/>
      <c r="Q89" s="298"/>
      <c r="R89" s="41"/>
      <c r="AU89" s="23" t="s">
        <v>152</v>
      </c>
    </row>
    <row r="90" spans="2:47" s="7" customFormat="1" ht="24.95" customHeight="1">
      <c r="B90" s="134"/>
      <c r="C90" s="135"/>
      <c r="D90" s="136" t="s">
        <v>158</v>
      </c>
      <c r="E90" s="135"/>
      <c r="F90" s="135"/>
      <c r="G90" s="135"/>
      <c r="H90" s="135"/>
      <c r="I90" s="135"/>
      <c r="J90" s="135"/>
      <c r="K90" s="135"/>
      <c r="L90" s="135"/>
      <c r="M90" s="135"/>
      <c r="N90" s="291">
        <f>N124</f>
        <v>0</v>
      </c>
      <c r="O90" s="300"/>
      <c r="P90" s="300"/>
      <c r="Q90" s="300"/>
      <c r="R90" s="137"/>
    </row>
    <row r="91" spans="2:47" s="8" customFormat="1" ht="19.899999999999999" customHeight="1">
      <c r="B91" s="138"/>
      <c r="C91" s="103"/>
      <c r="D91" s="114" t="s">
        <v>1672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1">
        <f>N125</f>
        <v>0</v>
      </c>
      <c r="O91" s="222"/>
      <c r="P91" s="222"/>
      <c r="Q91" s="222"/>
      <c r="R91" s="139"/>
    </row>
    <row r="92" spans="2:47" s="8" customFormat="1" ht="19.899999999999999" customHeight="1">
      <c r="B92" s="138"/>
      <c r="C92" s="103"/>
      <c r="D92" s="114" t="s">
        <v>2049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1">
        <f>N128</f>
        <v>0</v>
      </c>
      <c r="O92" s="222"/>
      <c r="P92" s="222"/>
      <c r="Q92" s="222"/>
      <c r="R92" s="139"/>
    </row>
    <row r="93" spans="2:47" s="7" customFormat="1" ht="24.95" customHeight="1">
      <c r="B93" s="134"/>
      <c r="C93" s="135"/>
      <c r="D93" s="136" t="s">
        <v>166</v>
      </c>
      <c r="E93" s="135"/>
      <c r="F93" s="135"/>
      <c r="G93" s="135"/>
      <c r="H93" s="135"/>
      <c r="I93" s="135"/>
      <c r="J93" s="135"/>
      <c r="K93" s="135"/>
      <c r="L93" s="135"/>
      <c r="M93" s="135"/>
      <c r="N93" s="291">
        <f>N140</f>
        <v>0</v>
      </c>
      <c r="O93" s="300"/>
      <c r="P93" s="300"/>
      <c r="Q93" s="300"/>
      <c r="R93" s="137"/>
    </row>
    <row r="94" spans="2:47" s="8" customFormat="1" ht="19.899999999999999" customHeight="1">
      <c r="B94" s="138"/>
      <c r="C94" s="103"/>
      <c r="D94" s="114" t="s">
        <v>2050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21">
        <f>N141</f>
        <v>0</v>
      </c>
      <c r="O94" s="222"/>
      <c r="P94" s="222"/>
      <c r="Q94" s="222"/>
      <c r="R94" s="139"/>
    </row>
    <row r="95" spans="2:47" s="7" customFormat="1" ht="21.75" customHeight="1">
      <c r="B95" s="134"/>
      <c r="C95" s="135"/>
      <c r="D95" s="136" t="s">
        <v>168</v>
      </c>
      <c r="E95" s="135"/>
      <c r="F95" s="135"/>
      <c r="G95" s="135"/>
      <c r="H95" s="135"/>
      <c r="I95" s="135"/>
      <c r="J95" s="135"/>
      <c r="K95" s="135"/>
      <c r="L95" s="135"/>
      <c r="M95" s="135"/>
      <c r="N95" s="290">
        <f>N143</f>
        <v>0</v>
      </c>
      <c r="O95" s="300"/>
      <c r="P95" s="300"/>
      <c r="Q95" s="300"/>
      <c r="R95" s="137"/>
    </row>
    <row r="96" spans="2:47" s="1" customFormat="1" ht="21.75" customHeight="1"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1"/>
    </row>
    <row r="97" spans="2:65" s="1" customFormat="1" ht="29.25" customHeight="1">
      <c r="B97" s="39"/>
      <c r="C97" s="133" t="s">
        <v>169</v>
      </c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298">
        <f>ROUND(N98+N99+N100+N101+N102+N103,2)</f>
        <v>0</v>
      </c>
      <c r="O97" s="299"/>
      <c r="P97" s="299"/>
      <c r="Q97" s="299"/>
      <c r="R97" s="41"/>
      <c r="T97" s="140"/>
      <c r="U97" s="141" t="s">
        <v>39</v>
      </c>
    </row>
    <row r="98" spans="2:65" s="1" customFormat="1" ht="18" customHeight="1">
      <c r="B98" s="142"/>
      <c r="C98" s="143"/>
      <c r="D98" s="257" t="s">
        <v>170</v>
      </c>
      <c r="E98" s="292"/>
      <c r="F98" s="292"/>
      <c r="G98" s="292"/>
      <c r="H98" s="292"/>
      <c r="I98" s="143"/>
      <c r="J98" s="143"/>
      <c r="K98" s="143"/>
      <c r="L98" s="143"/>
      <c r="M98" s="143"/>
      <c r="N98" s="231">
        <f>ROUND(N89*T98,2)</f>
        <v>0</v>
      </c>
      <c r="O98" s="293"/>
      <c r="P98" s="293"/>
      <c r="Q98" s="293"/>
      <c r="R98" s="145"/>
      <c r="S98" s="146"/>
      <c r="T98" s="147"/>
      <c r="U98" s="148" t="s">
        <v>42</v>
      </c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9" t="s">
        <v>171</v>
      </c>
      <c r="AZ98" s="146"/>
      <c r="BA98" s="146"/>
      <c r="BB98" s="146"/>
      <c r="BC98" s="146"/>
      <c r="BD98" s="146"/>
      <c r="BE98" s="150">
        <f t="shared" ref="BE98:BE103" si="0">IF(U98="základná",N98,0)</f>
        <v>0</v>
      </c>
      <c r="BF98" s="150">
        <f t="shared" ref="BF98:BF103" si="1">IF(U98="znížená",N98,0)</f>
        <v>0</v>
      </c>
      <c r="BG98" s="150">
        <f t="shared" ref="BG98:BG103" si="2">IF(U98="zákl. prenesená",N98,0)</f>
        <v>0</v>
      </c>
      <c r="BH98" s="150">
        <f t="shared" ref="BH98:BH103" si="3">IF(U98="zníž. prenesená",N98,0)</f>
        <v>0</v>
      </c>
      <c r="BI98" s="150">
        <f t="shared" ref="BI98:BI103" si="4">IF(U98="nulová",N98,0)</f>
        <v>0</v>
      </c>
      <c r="BJ98" s="149" t="s">
        <v>87</v>
      </c>
      <c r="BK98" s="146"/>
      <c r="BL98" s="146"/>
      <c r="BM98" s="146"/>
    </row>
    <row r="99" spans="2:65" s="1" customFormat="1" ht="18" customHeight="1">
      <c r="B99" s="142"/>
      <c r="C99" s="143"/>
      <c r="D99" s="257" t="s">
        <v>172</v>
      </c>
      <c r="E99" s="292"/>
      <c r="F99" s="292"/>
      <c r="G99" s="292"/>
      <c r="H99" s="292"/>
      <c r="I99" s="143"/>
      <c r="J99" s="143"/>
      <c r="K99" s="143"/>
      <c r="L99" s="143"/>
      <c r="M99" s="143"/>
      <c r="N99" s="231">
        <f>ROUND(N89*T99,2)</f>
        <v>0</v>
      </c>
      <c r="O99" s="293"/>
      <c r="P99" s="293"/>
      <c r="Q99" s="293"/>
      <c r="R99" s="145"/>
      <c r="S99" s="146"/>
      <c r="T99" s="147"/>
      <c r="U99" s="148" t="s">
        <v>42</v>
      </c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9" t="s">
        <v>171</v>
      </c>
      <c r="AZ99" s="146"/>
      <c r="BA99" s="146"/>
      <c r="BB99" s="146"/>
      <c r="BC99" s="146"/>
      <c r="BD99" s="146"/>
      <c r="BE99" s="150">
        <f t="shared" si="0"/>
        <v>0</v>
      </c>
      <c r="BF99" s="150">
        <f t="shared" si="1"/>
        <v>0</v>
      </c>
      <c r="BG99" s="150">
        <f t="shared" si="2"/>
        <v>0</v>
      </c>
      <c r="BH99" s="150">
        <f t="shared" si="3"/>
        <v>0</v>
      </c>
      <c r="BI99" s="150">
        <f t="shared" si="4"/>
        <v>0</v>
      </c>
      <c r="BJ99" s="149" t="s">
        <v>87</v>
      </c>
      <c r="BK99" s="146"/>
      <c r="BL99" s="146"/>
      <c r="BM99" s="146"/>
    </row>
    <row r="100" spans="2:65" s="1" customFormat="1" ht="18" customHeight="1">
      <c r="B100" s="142"/>
      <c r="C100" s="143"/>
      <c r="D100" s="257" t="s">
        <v>173</v>
      </c>
      <c r="E100" s="292"/>
      <c r="F100" s="292"/>
      <c r="G100" s="292"/>
      <c r="H100" s="292"/>
      <c r="I100" s="143"/>
      <c r="J100" s="143"/>
      <c r="K100" s="143"/>
      <c r="L100" s="143"/>
      <c r="M100" s="143"/>
      <c r="N100" s="231">
        <f>ROUND(N89*T100,2)</f>
        <v>0</v>
      </c>
      <c r="O100" s="293"/>
      <c r="P100" s="293"/>
      <c r="Q100" s="293"/>
      <c r="R100" s="145"/>
      <c r="S100" s="146"/>
      <c r="T100" s="147"/>
      <c r="U100" s="148" t="s">
        <v>42</v>
      </c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9" t="s">
        <v>171</v>
      </c>
      <c r="AZ100" s="146"/>
      <c r="BA100" s="146"/>
      <c r="BB100" s="146"/>
      <c r="BC100" s="146"/>
      <c r="BD100" s="146"/>
      <c r="BE100" s="150">
        <f t="shared" si="0"/>
        <v>0</v>
      </c>
      <c r="BF100" s="150">
        <f t="shared" si="1"/>
        <v>0</v>
      </c>
      <c r="BG100" s="150">
        <f t="shared" si="2"/>
        <v>0</v>
      </c>
      <c r="BH100" s="150">
        <f t="shared" si="3"/>
        <v>0</v>
      </c>
      <c r="BI100" s="150">
        <f t="shared" si="4"/>
        <v>0</v>
      </c>
      <c r="BJ100" s="149" t="s">
        <v>87</v>
      </c>
      <c r="BK100" s="146"/>
      <c r="BL100" s="146"/>
      <c r="BM100" s="146"/>
    </row>
    <row r="101" spans="2:65" s="1" customFormat="1" ht="18" customHeight="1">
      <c r="B101" s="142"/>
      <c r="C101" s="143"/>
      <c r="D101" s="257" t="s">
        <v>174</v>
      </c>
      <c r="E101" s="292"/>
      <c r="F101" s="292"/>
      <c r="G101" s="292"/>
      <c r="H101" s="292"/>
      <c r="I101" s="143"/>
      <c r="J101" s="143"/>
      <c r="K101" s="143"/>
      <c r="L101" s="143"/>
      <c r="M101" s="143"/>
      <c r="N101" s="231">
        <f>ROUND(N89*T101,2)</f>
        <v>0</v>
      </c>
      <c r="O101" s="293"/>
      <c r="P101" s="293"/>
      <c r="Q101" s="293"/>
      <c r="R101" s="145"/>
      <c r="S101" s="146"/>
      <c r="T101" s="147"/>
      <c r="U101" s="148" t="s">
        <v>42</v>
      </c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9" t="s">
        <v>171</v>
      </c>
      <c r="AZ101" s="146"/>
      <c r="BA101" s="146"/>
      <c r="BB101" s="146"/>
      <c r="BC101" s="146"/>
      <c r="BD101" s="146"/>
      <c r="BE101" s="150">
        <f t="shared" si="0"/>
        <v>0</v>
      </c>
      <c r="BF101" s="150">
        <f t="shared" si="1"/>
        <v>0</v>
      </c>
      <c r="BG101" s="150">
        <f t="shared" si="2"/>
        <v>0</v>
      </c>
      <c r="BH101" s="150">
        <f t="shared" si="3"/>
        <v>0</v>
      </c>
      <c r="BI101" s="150">
        <f t="shared" si="4"/>
        <v>0</v>
      </c>
      <c r="BJ101" s="149" t="s">
        <v>87</v>
      </c>
      <c r="BK101" s="146"/>
      <c r="BL101" s="146"/>
      <c r="BM101" s="146"/>
    </row>
    <row r="102" spans="2:65" s="1" customFormat="1" ht="18" customHeight="1">
      <c r="B102" s="142"/>
      <c r="C102" s="143"/>
      <c r="D102" s="257" t="s">
        <v>175</v>
      </c>
      <c r="E102" s="292"/>
      <c r="F102" s="292"/>
      <c r="G102" s="292"/>
      <c r="H102" s="292"/>
      <c r="I102" s="143"/>
      <c r="J102" s="143"/>
      <c r="K102" s="143"/>
      <c r="L102" s="143"/>
      <c r="M102" s="143"/>
      <c r="N102" s="231">
        <f>ROUND(N89*T102,2)</f>
        <v>0</v>
      </c>
      <c r="O102" s="293"/>
      <c r="P102" s="293"/>
      <c r="Q102" s="293"/>
      <c r="R102" s="145"/>
      <c r="S102" s="146"/>
      <c r="T102" s="147"/>
      <c r="U102" s="148" t="s">
        <v>42</v>
      </c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9" t="s">
        <v>171</v>
      </c>
      <c r="AZ102" s="146"/>
      <c r="BA102" s="146"/>
      <c r="BB102" s="146"/>
      <c r="BC102" s="146"/>
      <c r="BD102" s="146"/>
      <c r="BE102" s="150">
        <f t="shared" si="0"/>
        <v>0</v>
      </c>
      <c r="BF102" s="150">
        <f t="shared" si="1"/>
        <v>0</v>
      </c>
      <c r="BG102" s="150">
        <f t="shared" si="2"/>
        <v>0</v>
      </c>
      <c r="BH102" s="150">
        <f t="shared" si="3"/>
        <v>0</v>
      </c>
      <c r="BI102" s="150">
        <f t="shared" si="4"/>
        <v>0</v>
      </c>
      <c r="BJ102" s="149" t="s">
        <v>87</v>
      </c>
      <c r="BK102" s="146"/>
      <c r="BL102" s="146"/>
      <c r="BM102" s="146"/>
    </row>
    <row r="103" spans="2:65" s="1" customFormat="1" ht="18" customHeight="1">
      <c r="B103" s="142"/>
      <c r="C103" s="143"/>
      <c r="D103" s="144" t="s">
        <v>176</v>
      </c>
      <c r="E103" s="143"/>
      <c r="F103" s="143"/>
      <c r="G103" s="143"/>
      <c r="H103" s="143"/>
      <c r="I103" s="143"/>
      <c r="J103" s="143"/>
      <c r="K103" s="143"/>
      <c r="L103" s="143"/>
      <c r="M103" s="143"/>
      <c r="N103" s="231">
        <f>ROUND(N89*T103,2)</f>
        <v>0</v>
      </c>
      <c r="O103" s="293"/>
      <c r="P103" s="293"/>
      <c r="Q103" s="293"/>
      <c r="R103" s="145"/>
      <c r="S103" s="146"/>
      <c r="T103" s="151"/>
      <c r="U103" s="152" t="s">
        <v>42</v>
      </c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9" t="s">
        <v>177</v>
      </c>
      <c r="AZ103" s="146"/>
      <c r="BA103" s="146"/>
      <c r="BB103" s="146"/>
      <c r="BC103" s="146"/>
      <c r="BD103" s="146"/>
      <c r="BE103" s="150">
        <f t="shared" si="0"/>
        <v>0</v>
      </c>
      <c r="BF103" s="150">
        <f t="shared" si="1"/>
        <v>0</v>
      </c>
      <c r="BG103" s="150">
        <f t="shared" si="2"/>
        <v>0</v>
      </c>
      <c r="BH103" s="150">
        <f t="shared" si="3"/>
        <v>0</v>
      </c>
      <c r="BI103" s="150">
        <f t="shared" si="4"/>
        <v>0</v>
      </c>
      <c r="BJ103" s="149" t="s">
        <v>87</v>
      </c>
      <c r="BK103" s="146"/>
      <c r="BL103" s="146"/>
      <c r="BM103" s="146"/>
    </row>
    <row r="104" spans="2:65" s="1" customFormat="1"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1"/>
    </row>
    <row r="105" spans="2:65" s="1" customFormat="1" ht="29.25" customHeight="1">
      <c r="B105" s="39"/>
      <c r="C105" s="124" t="s">
        <v>136</v>
      </c>
      <c r="D105" s="125"/>
      <c r="E105" s="125"/>
      <c r="F105" s="125"/>
      <c r="G105" s="125"/>
      <c r="H105" s="125"/>
      <c r="I105" s="125"/>
      <c r="J105" s="125"/>
      <c r="K105" s="125"/>
      <c r="L105" s="232">
        <f>ROUND(SUM(N89+N97),2)</f>
        <v>0</v>
      </c>
      <c r="M105" s="232"/>
      <c r="N105" s="232"/>
      <c r="O105" s="232"/>
      <c r="P105" s="232"/>
      <c r="Q105" s="232"/>
      <c r="R105" s="41"/>
    </row>
    <row r="106" spans="2:65" s="1" customFormat="1" ht="6.95" customHeight="1">
      <c r="B106" s="63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5"/>
    </row>
    <row r="110" spans="2:65" s="1" customFormat="1" ht="6.95" customHeight="1"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8"/>
    </row>
    <row r="111" spans="2:65" s="1" customFormat="1" ht="36.950000000000003" customHeight="1">
      <c r="B111" s="39"/>
      <c r="C111" s="242" t="s">
        <v>178</v>
      </c>
      <c r="D111" s="294"/>
      <c r="E111" s="294"/>
      <c r="F111" s="294"/>
      <c r="G111" s="294"/>
      <c r="H111" s="294"/>
      <c r="I111" s="294"/>
      <c r="J111" s="294"/>
      <c r="K111" s="294"/>
      <c r="L111" s="294"/>
      <c r="M111" s="294"/>
      <c r="N111" s="294"/>
      <c r="O111" s="294"/>
      <c r="P111" s="294"/>
      <c r="Q111" s="294"/>
      <c r="R111" s="41"/>
    </row>
    <row r="112" spans="2:65" s="1" customFormat="1" ht="6.95" customHeight="1"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1"/>
    </row>
    <row r="113" spans="2:65" s="1" customFormat="1" ht="30" customHeight="1">
      <c r="B113" s="39"/>
      <c r="C113" s="34" t="s">
        <v>18</v>
      </c>
      <c r="D113" s="40"/>
      <c r="E113" s="40"/>
      <c r="F113" s="295" t="str">
        <f>F6</f>
        <v>Komunitné centrum Vyšný Orlík</v>
      </c>
      <c r="G113" s="296"/>
      <c r="H113" s="296"/>
      <c r="I113" s="296"/>
      <c r="J113" s="296"/>
      <c r="K113" s="296"/>
      <c r="L113" s="296"/>
      <c r="M113" s="296"/>
      <c r="N113" s="296"/>
      <c r="O113" s="296"/>
      <c r="P113" s="296"/>
      <c r="Q113" s="40"/>
      <c r="R113" s="41"/>
    </row>
    <row r="114" spans="2:65" ht="30" customHeight="1">
      <c r="B114" s="27"/>
      <c r="C114" s="34" t="s">
        <v>143</v>
      </c>
      <c r="D114" s="30"/>
      <c r="E114" s="30"/>
      <c r="F114" s="295" t="s">
        <v>2047</v>
      </c>
      <c r="G114" s="234"/>
      <c r="H114" s="234"/>
      <c r="I114" s="234"/>
      <c r="J114" s="234"/>
      <c r="K114" s="234"/>
      <c r="L114" s="234"/>
      <c r="M114" s="234"/>
      <c r="N114" s="234"/>
      <c r="O114" s="234"/>
      <c r="P114" s="234"/>
      <c r="Q114" s="30"/>
      <c r="R114" s="28"/>
    </row>
    <row r="115" spans="2:65" s="1" customFormat="1" ht="36.950000000000003" customHeight="1">
      <c r="B115" s="39"/>
      <c r="C115" s="73" t="s">
        <v>145</v>
      </c>
      <c r="D115" s="40"/>
      <c r="E115" s="40"/>
      <c r="F115" s="244" t="str">
        <f>F8</f>
        <v>03.1 - Odberné plynové zariadenie</v>
      </c>
      <c r="G115" s="294"/>
      <c r="H115" s="294"/>
      <c r="I115" s="294"/>
      <c r="J115" s="294"/>
      <c r="K115" s="294"/>
      <c r="L115" s="294"/>
      <c r="M115" s="294"/>
      <c r="N115" s="294"/>
      <c r="O115" s="294"/>
      <c r="P115" s="294"/>
      <c r="Q115" s="40"/>
      <c r="R115" s="41"/>
    </row>
    <row r="116" spans="2:65" s="1" customFormat="1" ht="6.95" customHeight="1"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1"/>
    </row>
    <row r="117" spans="2:65" s="1" customFormat="1" ht="18" customHeight="1">
      <c r="B117" s="39"/>
      <c r="C117" s="34" t="s">
        <v>22</v>
      </c>
      <c r="D117" s="40"/>
      <c r="E117" s="40"/>
      <c r="F117" s="32" t="str">
        <f>F10</f>
        <v xml:space="preserve"> </v>
      </c>
      <c r="G117" s="40"/>
      <c r="H117" s="40"/>
      <c r="I117" s="40"/>
      <c r="J117" s="40"/>
      <c r="K117" s="34" t="s">
        <v>24</v>
      </c>
      <c r="L117" s="40"/>
      <c r="M117" s="297" t="str">
        <f>IF(O10="","",O10)</f>
        <v/>
      </c>
      <c r="N117" s="297"/>
      <c r="O117" s="297"/>
      <c r="P117" s="297"/>
      <c r="Q117" s="40"/>
      <c r="R117" s="41"/>
    </row>
    <row r="118" spans="2:65" s="1" customFormat="1" ht="6.95" customHeight="1"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1"/>
    </row>
    <row r="119" spans="2:65" s="1" customFormat="1" ht="15">
      <c r="B119" s="39"/>
      <c r="C119" s="34" t="s">
        <v>25</v>
      </c>
      <c r="D119" s="40"/>
      <c r="E119" s="40"/>
      <c r="F119" s="32" t="str">
        <f>E13</f>
        <v xml:space="preserve"> </v>
      </c>
      <c r="G119" s="40"/>
      <c r="H119" s="40"/>
      <c r="I119" s="40"/>
      <c r="J119" s="40"/>
      <c r="K119" s="34" t="s">
        <v>30</v>
      </c>
      <c r="L119" s="40"/>
      <c r="M119" s="250" t="str">
        <f>E19</f>
        <v>AIP projekt s.r.o.</v>
      </c>
      <c r="N119" s="250"/>
      <c r="O119" s="250"/>
      <c r="P119" s="250"/>
      <c r="Q119" s="250"/>
      <c r="R119" s="41"/>
    </row>
    <row r="120" spans="2:65" s="1" customFormat="1" ht="14.45" customHeight="1">
      <c r="B120" s="39"/>
      <c r="C120" s="34" t="s">
        <v>29</v>
      </c>
      <c r="D120" s="40"/>
      <c r="E120" s="40"/>
      <c r="F120" s="32" t="str">
        <f>IF(E16="","",E16)</f>
        <v/>
      </c>
      <c r="G120" s="40"/>
      <c r="H120" s="40"/>
      <c r="I120" s="40"/>
      <c r="J120" s="40"/>
      <c r="K120" s="34" t="s">
        <v>33</v>
      </c>
      <c r="L120" s="40"/>
      <c r="M120" s="250"/>
      <c r="N120" s="250"/>
      <c r="O120" s="250"/>
      <c r="P120" s="250"/>
      <c r="Q120" s="250"/>
      <c r="R120" s="41"/>
    </row>
    <row r="121" spans="2:65" s="1" customFormat="1" ht="10.35" customHeight="1"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1"/>
    </row>
    <row r="122" spans="2:65" s="9" customFormat="1" ht="29.25" customHeight="1">
      <c r="B122" s="153"/>
      <c r="C122" s="154" t="s">
        <v>179</v>
      </c>
      <c r="D122" s="155" t="s">
        <v>180</v>
      </c>
      <c r="E122" s="155" t="s">
        <v>57</v>
      </c>
      <c r="F122" s="286" t="s">
        <v>181</v>
      </c>
      <c r="G122" s="286"/>
      <c r="H122" s="286"/>
      <c r="I122" s="286"/>
      <c r="J122" s="155" t="s">
        <v>182</v>
      </c>
      <c r="K122" s="155" t="s">
        <v>183</v>
      </c>
      <c r="L122" s="286" t="s">
        <v>184</v>
      </c>
      <c r="M122" s="286"/>
      <c r="N122" s="286" t="s">
        <v>150</v>
      </c>
      <c r="O122" s="286"/>
      <c r="P122" s="286"/>
      <c r="Q122" s="287"/>
      <c r="R122" s="156"/>
      <c r="T122" s="80" t="s">
        <v>185</v>
      </c>
      <c r="U122" s="81" t="s">
        <v>39</v>
      </c>
      <c r="V122" s="81" t="s">
        <v>186</v>
      </c>
      <c r="W122" s="81" t="s">
        <v>187</v>
      </c>
      <c r="X122" s="81" t="s">
        <v>188</v>
      </c>
      <c r="Y122" s="81" t="s">
        <v>189</v>
      </c>
      <c r="Z122" s="81" t="s">
        <v>190</v>
      </c>
      <c r="AA122" s="82" t="s">
        <v>191</v>
      </c>
    </row>
    <row r="123" spans="2:65" s="1" customFormat="1" ht="29.25" customHeight="1">
      <c r="B123" s="39"/>
      <c r="C123" s="84" t="s">
        <v>147</v>
      </c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288">
        <f>BK123</f>
        <v>0</v>
      </c>
      <c r="O123" s="289"/>
      <c r="P123" s="289"/>
      <c r="Q123" s="289"/>
      <c r="R123" s="41"/>
      <c r="T123" s="83"/>
      <c r="U123" s="55"/>
      <c r="V123" s="55"/>
      <c r="W123" s="157">
        <f>W124+W140+W143</f>
        <v>0</v>
      </c>
      <c r="X123" s="55"/>
      <c r="Y123" s="157">
        <f>Y124+Y140+Y143</f>
        <v>0</v>
      </c>
      <c r="Z123" s="55"/>
      <c r="AA123" s="158">
        <f>AA124+AA140+AA143</f>
        <v>0</v>
      </c>
      <c r="AT123" s="23" t="s">
        <v>74</v>
      </c>
      <c r="AU123" s="23" t="s">
        <v>152</v>
      </c>
      <c r="BK123" s="159">
        <f>BK124+BK140+BK143</f>
        <v>0</v>
      </c>
    </row>
    <row r="124" spans="2:65" s="10" customFormat="1" ht="37.35" customHeight="1">
      <c r="B124" s="160"/>
      <c r="C124" s="161"/>
      <c r="D124" s="162" t="s">
        <v>158</v>
      </c>
      <c r="E124" s="162"/>
      <c r="F124" s="162"/>
      <c r="G124" s="162"/>
      <c r="H124" s="162"/>
      <c r="I124" s="162"/>
      <c r="J124" s="162"/>
      <c r="K124" s="162"/>
      <c r="L124" s="162"/>
      <c r="M124" s="162"/>
      <c r="N124" s="290">
        <f>BK124</f>
        <v>0</v>
      </c>
      <c r="O124" s="291"/>
      <c r="P124" s="291"/>
      <c r="Q124" s="291"/>
      <c r="R124" s="163"/>
      <c r="T124" s="164"/>
      <c r="U124" s="161"/>
      <c r="V124" s="161"/>
      <c r="W124" s="165">
        <f>W125+W128</f>
        <v>0</v>
      </c>
      <c r="X124" s="161"/>
      <c r="Y124" s="165">
        <f>Y125+Y128</f>
        <v>0</v>
      </c>
      <c r="Z124" s="161"/>
      <c r="AA124" s="166">
        <f>AA125+AA128</f>
        <v>0</v>
      </c>
      <c r="AR124" s="167" t="s">
        <v>87</v>
      </c>
      <c r="AT124" s="168" t="s">
        <v>74</v>
      </c>
      <c r="AU124" s="168" t="s">
        <v>75</v>
      </c>
      <c r="AY124" s="167" t="s">
        <v>192</v>
      </c>
      <c r="BK124" s="169">
        <f>BK125+BK128</f>
        <v>0</v>
      </c>
    </row>
    <row r="125" spans="2:65" s="10" customFormat="1" ht="19.899999999999999" customHeight="1">
      <c r="B125" s="160"/>
      <c r="C125" s="161"/>
      <c r="D125" s="170" t="s">
        <v>1672</v>
      </c>
      <c r="E125" s="170"/>
      <c r="F125" s="170"/>
      <c r="G125" s="170"/>
      <c r="H125" s="170"/>
      <c r="I125" s="170"/>
      <c r="J125" s="170"/>
      <c r="K125" s="170"/>
      <c r="L125" s="170"/>
      <c r="M125" s="170"/>
      <c r="N125" s="280">
        <f>BK125</f>
        <v>0</v>
      </c>
      <c r="O125" s="281"/>
      <c r="P125" s="281"/>
      <c r="Q125" s="281"/>
      <c r="R125" s="163"/>
      <c r="T125" s="164"/>
      <c r="U125" s="161"/>
      <c r="V125" s="161"/>
      <c r="W125" s="165">
        <f>SUM(W126:W127)</f>
        <v>0</v>
      </c>
      <c r="X125" s="161"/>
      <c r="Y125" s="165">
        <f>SUM(Y126:Y127)</f>
        <v>0</v>
      </c>
      <c r="Z125" s="161"/>
      <c r="AA125" s="166">
        <f>SUM(AA126:AA127)</f>
        <v>0</v>
      </c>
      <c r="AR125" s="167" t="s">
        <v>87</v>
      </c>
      <c r="AT125" s="168" t="s">
        <v>74</v>
      </c>
      <c r="AU125" s="168" t="s">
        <v>82</v>
      </c>
      <c r="AY125" s="167" t="s">
        <v>192</v>
      </c>
      <c r="BK125" s="169">
        <f>SUM(BK126:BK127)</f>
        <v>0</v>
      </c>
    </row>
    <row r="126" spans="2:65" s="1" customFormat="1" ht="38.25" customHeight="1">
      <c r="B126" s="142"/>
      <c r="C126" s="171" t="s">
        <v>82</v>
      </c>
      <c r="D126" s="171" t="s">
        <v>193</v>
      </c>
      <c r="E126" s="172" t="s">
        <v>1826</v>
      </c>
      <c r="F126" s="268" t="s">
        <v>1827</v>
      </c>
      <c r="G126" s="268"/>
      <c r="H126" s="268"/>
      <c r="I126" s="268"/>
      <c r="J126" s="173" t="s">
        <v>288</v>
      </c>
      <c r="K126" s="174">
        <v>1</v>
      </c>
      <c r="L126" s="277">
        <v>0</v>
      </c>
      <c r="M126" s="277"/>
      <c r="N126" s="267">
        <f>ROUND(L126*K126,2)</f>
        <v>0</v>
      </c>
      <c r="O126" s="267"/>
      <c r="P126" s="267"/>
      <c r="Q126" s="267"/>
      <c r="R126" s="145"/>
      <c r="T126" s="175" t="s">
        <v>5</v>
      </c>
      <c r="U126" s="48" t="s">
        <v>42</v>
      </c>
      <c r="V126" s="40"/>
      <c r="W126" s="176">
        <f>V126*K126</f>
        <v>0</v>
      </c>
      <c r="X126" s="176">
        <v>0</v>
      </c>
      <c r="Y126" s="176">
        <f>X126*K126</f>
        <v>0</v>
      </c>
      <c r="Z126" s="176">
        <v>0</v>
      </c>
      <c r="AA126" s="177">
        <f>Z126*K126</f>
        <v>0</v>
      </c>
      <c r="AR126" s="23" t="s">
        <v>294</v>
      </c>
      <c r="AT126" s="23" t="s">
        <v>193</v>
      </c>
      <c r="AU126" s="23" t="s">
        <v>87</v>
      </c>
      <c r="AY126" s="23" t="s">
        <v>192</v>
      </c>
      <c r="BE126" s="118">
        <f>IF(U126="základná",N126,0)</f>
        <v>0</v>
      </c>
      <c r="BF126" s="118">
        <f>IF(U126="znížená",N126,0)</f>
        <v>0</v>
      </c>
      <c r="BG126" s="118">
        <f>IF(U126="zákl. prenesená",N126,0)</f>
        <v>0</v>
      </c>
      <c r="BH126" s="118">
        <f>IF(U126="zníž. prenesená",N126,0)</f>
        <v>0</v>
      </c>
      <c r="BI126" s="118">
        <f>IF(U126="nulová",N126,0)</f>
        <v>0</v>
      </c>
      <c r="BJ126" s="23" t="s">
        <v>87</v>
      </c>
      <c r="BK126" s="118">
        <f>ROUND(L126*K126,2)</f>
        <v>0</v>
      </c>
      <c r="BL126" s="23" t="s">
        <v>294</v>
      </c>
      <c r="BM126" s="23" t="s">
        <v>87</v>
      </c>
    </row>
    <row r="127" spans="2:65" s="1" customFormat="1" ht="25.5" customHeight="1">
      <c r="B127" s="142"/>
      <c r="C127" s="215" t="s">
        <v>87</v>
      </c>
      <c r="D127" s="215" t="s">
        <v>656</v>
      </c>
      <c r="E127" s="216" t="s">
        <v>2051</v>
      </c>
      <c r="F127" s="321" t="s">
        <v>2052</v>
      </c>
      <c r="G127" s="321"/>
      <c r="H127" s="321"/>
      <c r="I127" s="321"/>
      <c r="J127" s="217" t="s">
        <v>288</v>
      </c>
      <c r="K127" s="218">
        <v>1</v>
      </c>
      <c r="L127" s="319">
        <v>0</v>
      </c>
      <c r="M127" s="319"/>
      <c r="N127" s="320">
        <f>ROUND(L127*K127,2)</f>
        <v>0</v>
      </c>
      <c r="O127" s="267"/>
      <c r="P127" s="267"/>
      <c r="Q127" s="267"/>
      <c r="R127" s="145"/>
      <c r="T127" s="175" t="s">
        <v>5</v>
      </c>
      <c r="U127" s="48" t="s">
        <v>42</v>
      </c>
      <c r="V127" s="40"/>
      <c r="W127" s="176">
        <f>V127*K127</f>
        <v>0</v>
      </c>
      <c r="X127" s="176">
        <v>0</v>
      </c>
      <c r="Y127" s="176">
        <f>X127*K127</f>
        <v>0</v>
      </c>
      <c r="Z127" s="176">
        <v>0</v>
      </c>
      <c r="AA127" s="177">
        <f>Z127*K127</f>
        <v>0</v>
      </c>
      <c r="AR127" s="23" t="s">
        <v>436</v>
      </c>
      <c r="AT127" s="23" t="s">
        <v>656</v>
      </c>
      <c r="AU127" s="23" t="s">
        <v>87</v>
      </c>
      <c r="AY127" s="23" t="s">
        <v>192</v>
      </c>
      <c r="BE127" s="118">
        <f>IF(U127="základná",N127,0)</f>
        <v>0</v>
      </c>
      <c r="BF127" s="118">
        <f>IF(U127="znížená",N127,0)</f>
        <v>0</v>
      </c>
      <c r="BG127" s="118">
        <f>IF(U127="zákl. prenesená",N127,0)</f>
        <v>0</v>
      </c>
      <c r="BH127" s="118">
        <f>IF(U127="zníž. prenesená",N127,0)</f>
        <v>0</v>
      </c>
      <c r="BI127" s="118">
        <f>IF(U127="nulová",N127,0)</f>
        <v>0</v>
      </c>
      <c r="BJ127" s="23" t="s">
        <v>87</v>
      </c>
      <c r="BK127" s="118">
        <f>ROUND(L127*K127,2)</f>
        <v>0</v>
      </c>
      <c r="BL127" s="23" t="s">
        <v>294</v>
      </c>
      <c r="BM127" s="23" t="s">
        <v>197</v>
      </c>
    </row>
    <row r="128" spans="2:65" s="10" customFormat="1" ht="29.85" customHeight="1">
      <c r="B128" s="160"/>
      <c r="C128" s="161"/>
      <c r="D128" s="170" t="s">
        <v>2049</v>
      </c>
      <c r="E128" s="170"/>
      <c r="F128" s="170"/>
      <c r="G128" s="170"/>
      <c r="H128" s="170"/>
      <c r="I128" s="170"/>
      <c r="J128" s="170"/>
      <c r="K128" s="170"/>
      <c r="L128" s="170"/>
      <c r="M128" s="170"/>
      <c r="N128" s="315">
        <f>BK128</f>
        <v>0</v>
      </c>
      <c r="O128" s="316"/>
      <c r="P128" s="316"/>
      <c r="Q128" s="316"/>
      <c r="R128" s="163"/>
      <c r="T128" s="164"/>
      <c r="U128" s="161"/>
      <c r="V128" s="161"/>
      <c r="W128" s="165">
        <f>SUM(W129:W139)</f>
        <v>0</v>
      </c>
      <c r="X128" s="161"/>
      <c r="Y128" s="165">
        <f>SUM(Y129:Y139)</f>
        <v>0</v>
      </c>
      <c r="Z128" s="161"/>
      <c r="AA128" s="166">
        <f>SUM(AA129:AA139)</f>
        <v>0</v>
      </c>
      <c r="AR128" s="167" t="s">
        <v>87</v>
      </c>
      <c r="AT128" s="168" t="s">
        <v>74</v>
      </c>
      <c r="AU128" s="168" t="s">
        <v>82</v>
      </c>
      <c r="AY128" s="167" t="s">
        <v>192</v>
      </c>
      <c r="BK128" s="169">
        <f>SUM(BK129:BK139)</f>
        <v>0</v>
      </c>
    </row>
    <row r="129" spans="2:65" s="1" customFormat="1" ht="38.25" customHeight="1">
      <c r="B129" s="142"/>
      <c r="C129" s="171" t="s">
        <v>202</v>
      </c>
      <c r="D129" s="171" t="s">
        <v>193</v>
      </c>
      <c r="E129" s="172" t="s">
        <v>2053</v>
      </c>
      <c r="F129" s="268" t="s">
        <v>2054</v>
      </c>
      <c r="G129" s="268"/>
      <c r="H129" s="268"/>
      <c r="I129" s="268"/>
      <c r="J129" s="173" t="s">
        <v>467</v>
      </c>
      <c r="K129" s="174">
        <v>2</v>
      </c>
      <c r="L129" s="277">
        <v>0</v>
      </c>
      <c r="M129" s="277"/>
      <c r="N129" s="267">
        <f t="shared" ref="N129:N139" si="5">ROUND(L129*K129,2)</f>
        <v>0</v>
      </c>
      <c r="O129" s="267"/>
      <c r="P129" s="267"/>
      <c r="Q129" s="267"/>
      <c r="R129" s="145"/>
      <c r="T129" s="175" t="s">
        <v>5</v>
      </c>
      <c r="U129" s="48" t="s">
        <v>42</v>
      </c>
      <c r="V129" s="40"/>
      <c r="W129" s="176">
        <f t="shared" ref="W129:W139" si="6">V129*K129</f>
        <v>0</v>
      </c>
      <c r="X129" s="176">
        <v>0</v>
      </c>
      <c r="Y129" s="176">
        <f t="shared" ref="Y129:Y139" si="7">X129*K129</f>
        <v>0</v>
      </c>
      <c r="Z129" s="176">
        <v>0</v>
      </c>
      <c r="AA129" s="177">
        <f t="shared" ref="AA129:AA139" si="8">Z129*K129</f>
        <v>0</v>
      </c>
      <c r="AR129" s="23" t="s">
        <v>294</v>
      </c>
      <c r="AT129" s="23" t="s">
        <v>193</v>
      </c>
      <c r="AU129" s="23" t="s">
        <v>87</v>
      </c>
      <c r="AY129" s="23" t="s">
        <v>192</v>
      </c>
      <c r="BE129" s="118">
        <f t="shared" ref="BE129:BE139" si="9">IF(U129="základná",N129,0)</f>
        <v>0</v>
      </c>
      <c r="BF129" s="118">
        <f t="shared" ref="BF129:BF139" si="10">IF(U129="znížená",N129,0)</f>
        <v>0</v>
      </c>
      <c r="BG129" s="118">
        <f t="shared" ref="BG129:BG139" si="11">IF(U129="zákl. prenesená",N129,0)</f>
        <v>0</v>
      </c>
      <c r="BH129" s="118">
        <f t="shared" ref="BH129:BH139" si="12">IF(U129="zníž. prenesená",N129,0)</f>
        <v>0</v>
      </c>
      <c r="BI129" s="118">
        <f t="shared" ref="BI129:BI139" si="13">IF(U129="nulová",N129,0)</f>
        <v>0</v>
      </c>
      <c r="BJ129" s="23" t="s">
        <v>87</v>
      </c>
      <c r="BK129" s="118">
        <f t="shared" ref="BK129:BK139" si="14">ROUND(L129*K129,2)</f>
        <v>0</v>
      </c>
      <c r="BL129" s="23" t="s">
        <v>294</v>
      </c>
      <c r="BM129" s="23" t="s">
        <v>218</v>
      </c>
    </row>
    <row r="130" spans="2:65" s="1" customFormat="1" ht="38.25" customHeight="1">
      <c r="B130" s="142"/>
      <c r="C130" s="171" t="s">
        <v>197</v>
      </c>
      <c r="D130" s="171" t="s">
        <v>193</v>
      </c>
      <c r="E130" s="172" t="s">
        <v>2055</v>
      </c>
      <c r="F130" s="268" t="s">
        <v>2056</v>
      </c>
      <c r="G130" s="268"/>
      <c r="H130" s="268"/>
      <c r="I130" s="268"/>
      <c r="J130" s="173" t="s">
        <v>467</v>
      </c>
      <c r="K130" s="174">
        <v>15</v>
      </c>
      <c r="L130" s="277">
        <v>0</v>
      </c>
      <c r="M130" s="277"/>
      <c r="N130" s="267">
        <f t="shared" si="5"/>
        <v>0</v>
      </c>
      <c r="O130" s="267"/>
      <c r="P130" s="267"/>
      <c r="Q130" s="267"/>
      <c r="R130" s="145"/>
      <c r="T130" s="175" t="s">
        <v>5</v>
      </c>
      <c r="U130" s="48" t="s">
        <v>42</v>
      </c>
      <c r="V130" s="40"/>
      <c r="W130" s="176">
        <f t="shared" si="6"/>
        <v>0</v>
      </c>
      <c r="X130" s="176">
        <v>0</v>
      </c>
      <c r="Y130" s="176">
        <f t="shared" si="7"/>
        <v>0</v>
      </c>
      <c r="Z130" s="176">
        <v>0</v>
      </c>
      <c r="AA130" s="177">
        <f t="shared" si="8"/>
        <v>0</v>
      </c>
      <c r="AR130" s="23" t="s">
        <v>294</v>
      </c>
      <c r="AT130" s="23" t="s">
        <v>193</v>
      </c>
      <c r="AU130" s="23" t="s">
        <v>87</v>
      </c>
      <c r="AY130" s="23" t="s">
        <v>192</v>
      </c>
      <c r="BE130" s="118">
        <f t="shared" si="9"/>
        <v>0</v>
      </c>
      <c r="BF130" s="118">
        <f t="shared" si="10"/>
        <v>0</v>
      </c>
      <c r="BG130" s="118">
        <f t="shared" si="11"/>
        <v>0</v>
      </c>
      <c r="BH130" s="118">
        <f t="shared" si="12"/>
        <v>0</v>
      </c>
      <c r="BI130" s="118">
        <f t="shared" si="13"/>
        <v>0</v>
      </c>
      <c r="BJ130" s="23" t="s">
        <v>87</v>
      </c>
      <c r="BK130" s="118">
        <f t="shared" si="14"/>
        <v>0</v>
      </c>
      <c r="BL130" s="23" t="s">
        <v>294</v>
      </c>
      <c r="BM130" s="23" t="s">
        <v>226</v>
      </c>
    </row>
    <row r="131" spans="2:65" s="1" customFormat="1" ht="38.25" customHeight="1">
      <c r="B131" s="142"/>
      <c r="C131" s="171" t="s">
        <v>210</v>
      </c>
      <c r="D131" s="171" t="s">
        <v>193</v>
      </c>
      <c r="E131" s="172" t="s">
        <v>2057</v>
      </c>
      <c r="F131" s="268" t="s">
        <v>2058</v>
      </c>
      <c r="G131" s="268"/>
      <c r="H131" s="268"/>
      <c r="I131" s="268"/>
      <c r="J131" s="173" t="s">
        <v>288</v>
      </c>
      <c r="K131" s="174">
        <v>1</v>
      </c>
      <c r="L131" s="277">
        <v>0</v>
      </c>
      <c r="M131" s="277"/>
      <c r="N131" s="267">
        <f t="shared" si="5"/>
        <v>0</v>
      </c>
      <c r="O131" s="267"/>
      <c r="P131" s="267"/>
      <c r="Q131" s="267"/>
      <c r="R131" s="145"/>
      <c r="T131" s="175" t="s">
        <v>5</v>
      </c>
      <c r="U131" s="48" t="s">
        <v>42</v>
      </c>
      <c r="V131" s="40"/>
      <c r="W131" s="176">
        <f t="shared" si="6"/>
        <v>0</v>
      </c>
      <c r="X131" s="176">
        <v>0</v>
      </c>
      <c r="Y131" s="176">
        <f t="shared" si="7"/>
        <v>0</v>
      </c>
      <c r="Z131" s="176">
        <v>0</v>
      </c>
      <c r="AA131" s="177">
        <f t="shared" si="8"/>
        <v>0</v>
      </c>
      <c r="AR131" s="23" t="s">
        <v>294</v>
      </c>
      <c r="AT131" s="23" t="s">
        <v>193</v>
      </c>
      <c r="AU131" s="23" t="s">
        <v>87</v>
      </c>
      <c r="AY131" s="23" t="s">
        <v>192</v>
      </c>
      <c r="BE131" s="118">
        <f t="shared" si="9"/>
        <v>0</v>
      </c>
      <c r="BF131" s="118">
        <f t="shared" si="10"/>
        <v>0</v>
      </c>
      <c r="BG131" s="118">
        <f t="shared" si="11"/>
        <v>0</v>
      </c>
      <c r="BH131" s="118">
        <f t="shared" si="12"/>
        <v>0</v>
      </c>
      <c r="BI131" s="118">
        <f t="shared" si="13"/>
        <v>0</v>
      </c>
      <c r="BJ131" s="23" t="s">
        <v>87</v>
      </c>
      <c r="BK131" s="118">
        <f t="shared" si="14"/>
        <v>0</v>
      </c>
      <c r="BL131" s="23" t="s">
        <v>294</v>
      </c>
      <c r="BM131" s="23" t="s">
        <v>234</v>
      </c>
    </row>
    <row r="132" spans="2:65" s="1" customFormat="1" ht="38.25" customHeight="1">
      <c r="B132" s="142"/>
      <c r="C132" s="171" t="s">
        <v>218</v>
      </c>
      <c r="D132" s="171" t="s">
        <v>193</v>
      </c>
      <c r="E132" s="172" t="s">
        <v>2059</v>
      </c>
      <c r="F132" s="268" t="s">
        <v>2060</v>
      </c>
      <c r="G132" s="268"/>
      <c r="H132" s="268"/>
      <c r="I132" s="268"/>
      <c r="J132" s="173" t="s">
        <v>288</v>
      </c>
      <c r="K132" s="174">
        <v>1</v>
      </c>
      <c r="L132" s="277">
        <v>0</v>
      </c>
      <c r="M132" s="277"/>
      <c r="N132" s="267">
        <f t="shared" si="5"/>
        <v>0</v>
      </c>
      <c r="O132" s="267"/>
      <c r="P132" s="267"/>
      <c r="Q132" s="267"/>
      <c r="R132" s="145"/>
      <c r="T132" s="175" t="s">
        <v>5</v>
      </c>
      <c r="U132" s="48" t="s">
        <v>42</v>
      </c>
      <c r="V132" s="40"/>
      <c r="W132" s="176">
        <f t="shared" si="6"/>
        <v>0</v>
      </c>
      <c r="X132" s="176">
        <v>0</v>
      </c>
      <c r="Y132" s="176">
        <f t="shared" si="7"/>
        <v>0</v>
      </c>
      <c r="Z132" s="176">
        <v>0</v>
      </c>
      <c r="AA132" s="177">
        <f t="shared" si="8"/>
        <v>0</v>
      </c>
      <c r="AR132" s="23" t="s">
        <v>294</v>
      </c>
      <c r="AT132" s="23" t="s">
        <v>193</v>
      </c>
      <c r="AU132" s="23" t="s">
        <v>87</v>
      </c>
      <c r="AY132" s="23" t="s">
        <v>192</v>
      </c>
      <c r="BE132" s="118">
        <f t="shared" si="9"/>
        <v>0</v>
      </c>
      <c r="BF132" s="118">
        <f t="shared" si="10"/>
        <v>0</v>
      </c>
      <c r="BG132" s="118">
        <f t="shared" si="11"/>
        <v>0</v>
      </c>
      <c r="BH132" s="118">
        <f t="shared" si="12"/>
        <v>0</v>
      </c>
      <c r="BI132" s="118">
        <f t="shared" si="13"/>
        <v>0</v>
      </c>
      <c r="BJ132" s="23" t="s">
        <v>87</v>
      </c>
      <c r="BK132" s="118">
        <f t="shared" si="14"/>
        <v>0</v>
      </c>
      <c r="BL132" s="23" t="s">
        <v>294</v>
      </c>
      <c r="BM132" s="23" t="s">
        <v>250</v>
      </c>
    </row>
    <row r="133" spans="2:65" s="1" customFormat="1" ht="25.5" customHeight="1">
      <c r="B133" s="142"/>
      <c r="C133" s="171" t="s">
        <v>222</v>
      </c>
      <c r="D133" s="171" t="s">
        <v>193</v>
      </c>
      <c r="E133" s="172" t="s">
        <v>2061</v>
      </c>
      <c r="F133" s="268" t="s">
        <v>2062</v>
      </c>
      <c r="G133" s="268"/>
      <c r="H133" s="268"/>
      <c r="I133" s="268"/>
      <c r="J133" s="173" t="s">
        <v>467</v>
      </c>
      <c r="K133" s="174">
        <v>20</v>
      </c>
      <c r="L133" s="277">
        <v>0</v>
      </c>
      <c r="M133" s="277"/>
      <c r="N133" s="267">
        <f t="shared" si="5"/>
        <v>0</v>
      </c>
      <c r="O133" s="267"/>
      <c r="P133" s="267"/>
      <c r="Q133" s="267"/>
      <c r="R133" s="145"/>
      <c r="T133" s="175" t="s">
        <v>5</v>
      </c>
      <c r="U133" s="48" t="s">
        <v>42</v>
      </c>
      <c r="V133" s="40"/>
      <c r="W133" s="176">
        <f t="shared" si="6"/>
        <v>0</v>
      </c>
      <c r="X133" s="176">
        <v>0</v>
      </c>
      <c r="Y133" s="176">
        <f t="shared" si="7"/>
        <v>0</v>
      </c>
      <c r="Z133" s="176">
        <v>0</v>
      </c>
      <c r="AA133" s="177">
        <f t="shared" si="8"/>
        <v>0</v>
      </c>
      <c r="AR133" s="23" t="s">
        <v>294</v>
      </c>
      <c r="AT133" s="23" t="s">
        <v>193</v>
      </c>
      <c r="AU133" s="23" t="s">
        <v>87</v>
      </c>
      <c r="AY133" s="23" t="s">
        <v>192</v>
      </c>
      <c r="BE133" s="118">
        <f t="shared" si="9"/>
        <v>0</v>
      </c>
      <c r="BF133" s="118">
        <f t="shared" si="10"/>
        <v>0</v>
      </c>
      <c r="BG133" s="118">
        <f t="shared" si="11"/>
        <v>0</v>
      </c>
      <c r="BH133" s="118">
        <f t="shared" si="12"/>
        <v>0</v>
      </c>
      <c r="BI133" s="118">
        <f t="shared" si="13"/>
        <v>0</v>
      </c>
      <c r="BJ133" s="23" t="s">
        <v>87</v>
      </c>
      <c r="BK133" s="118">
        <f t="shared" si="14"/>
        <v>0</v>
      </c>
      <c r="BL133" s="23" t="s">
        <v>294</v>
      </c>
      <c r="BM133" s="23" t="s">
        <v>275</v>
      </c>
    </row>
    <row r="134" spans="2:65" s="1" customFormat="1" ht="25.5" customHeight="1">
      <c r="B134" s="142"/>
      <c r="C134" s="171" t="s">
        <v>226</v>
      </c>
      <c r="D134" s="171" t="s">
        <v>193</v>
      </c>
      <c r="E134" s="172" t="s">
        <v>2063</v>
      </c>
      <c r="F134" s="268" t="s">
        <v>2064</v>
      </c>
      <c r="G134" s="268"/>
      <c r="H134" s="268"/>
      <c r="I134" s="268"/>
      <c r="J134" s="173" t="s">
        <v>288</v>
      </c>
      <c r="K134" s="174">
        <v>1</v>
      </c>
      <c r="L134" s="277">
        <v>0</v>
      </c>
      <c r="M134" s="277"/>
      <c r="N134" s="267">
        <f t="shared" si="5"/>
        <v>0</v>
      </c>
      <c r="O134" s="267"/>
      <c r="P134" s="267"/>
      <c r="Q134" s="267"/>
      <c r="R134" s="145"/>
      <c r="T134" s="175" t="s">
        <v>5</v>
      </c>
      <c r="U134" s="48" t="s">
        <v>42</v>
      </c>
      <c r="V134" s="40"/>
      <c r="W134" s="176">
        <f t="shared" si="6"/>
        <v>0</v>
      </c>
      <c r="X134" s="176">
        <v>0</v>
      </c>
      <c r="Y134" s="176">
        <f t="shared" si="7"/>
        <v>0</v>
      </c>
      <c r="Z134" s="176">
        <v>0</v>
      </c>
      <c r="AA134" s="177">
        <f t="shared" si="8"/>
        <v>0</v>
      </c>
      <c r="AR134" s="23" t="s">
        <v>294</v>
      </c>
      <c r="AT134" s="23" t="s">
        <v>193</v>
      </c>
      <c r="AU134" s="23" t="s">
        <v>87</v>
      </c>
      <c r="AY134" s="23" t="s">
        <v>192</v>
      </c>
      <c r="BE134" s="118">
        <f t="shared" si="9"/>
        <v>0</v>
      </c>
      <c r="BF134" s="118">
        <f t="shared" si="10"/>
        <v>0</v>
      </c>
      <c r="BG134" s="118">
        <f t="shared" si="11"/>
        <v>0</v>
      </c>
      <c r="BH134" s="118">
        <f t="shared" si="12"/>
        <v>0</v>
      </c>
      <c r="BI134" s="118">
        <f t="shared" si="13"/>
        <v>0</v>
      </c>
      <c r="BJ134" s="23" t="s">
        <v>87</v>
      </c>
      <c r="BK134" s="118">
        <f t="shared" si="14"/>
        <v>0</v>
      </c>
      <c r="BL134" s="23" t="s">
        <v>294</v>
      </c>
      <c r="BM134" s="23" t="s">
        <v>294</v>
      </c>
    </row>
    <row r="135" spans="2:65" s="1" customFormat="1" ht="25.5" customHeight="1">
      <c r="B135" s="142"/>
      <c r="C135" s="171" t="s">
        <v>230</v>
      </c>
      <c r="D135" s="171" t="s">
        <v>193</v>
      </c>
      <c r="E135" s="172" t="s">
        <v>2065</v>
      </c>
      <c r="F135" s="268" t="s">
        <v>2066</v>
      </c>
      <c r="G135" s="268"/>
      <c r="H135" s="268"/>
      <c r="I135" s="268"/>
      <c r="J135" s="173" t="s">
        <v>288</v>
      </c>
      <c r="K135" s="174">
        <v>1</v>
      </c>
      <c r="L135" s="277">
        <v>0</v>
      </c>
      <c r="M135" s="277"/>
      <c r="N135" s="267">
        <f t="shared" si="5"/>
        <v>0</v>
      </c>
      <c r="O135" s="267"/>
      <c r="P135" s="267"/>
      <c r="Q135" s="267"/>
      <c r="R135" s="145"/>
      <c r="T135" s="175" t="s">
        <v>5</v>
      </c>
      <c r="U135" s="48" t="s">
        <v>42</v>
      </c>
      <c r="V135" s="40"/>
      <c r="W135" s="176">
        <f t="shared" si="6"/>
        <v>0</v>
      </c>
      <c r="X135" s="176">
        <v>0</v>
      </c>
      <c r="Y135" s="176">
        <f t="shared" si="7"/>
        <v>0</v>
      </c>
      <c r="Z135" s="176">
        <v>0</v>
      </c>
      <c r="AA135" s="177">
        <f t="shared" si="8"/>
        <v>0</v>
      </c>
      <c r="AR135" s="23" t="s">
        <v>294</v>
      </c>
      <c r="AT135" s="23" t="s">
        <v>193</v>
      </c>
      <c r="AU135" s="23" t="s">
        <v>87</v>
      </c>
      <c r="AY135" s="23" t="s">
        <v>192</v>
      </c>
      <c r="BE135" s="118">
        <f t="shared" si="9"/>
        <v>0</v>
      </c>
      <c r="BF135" s="118">
        <f t="shared" si="10"/>
        <v>0</v>
      </c>
      <c r="BG135" s="118">
        <f t="shared" si="11"/>
        <v>0</v>
      </c>
      <c r="BH135" s="118">
        <f t="shared" si="12"/>
        <v>0</v>
      </c>
      <c r="BI135" s="118">
        <f t="shared" si="13"/>
        <v>0</v>
      </c>
      <c r="BJ135" s="23" t="s">
        <v>87</v>
      </c>
      <c r="BK135" s="118">
        <f t="shared" si="14"/>
        <v>0</v>
      </c>
      <c r="BL135" s="23" t="s">
        <v>294</v>
      </c>
      <c r="BM135" s="23" t="s">
        <v>308</v>
      </c>
    </row>
    <row r="136" spans="2:65" s="1" customFormat="1" ht="38.25" customHeight="1">
      <c r="B136" s="142"/>
      <c r="C136" s="171" t="s">
        <v>234</v>
      </c>
      <c r="D136" s="171" t="s">
        <v>193</v>
      </c>
      <c r="E136" s="172" t="s">
        <v>2067</v>
      </c>
      <c r="F136" s="268" t="s">
        <v>2068</v>
      </c>
      <c r="G136" s="268"/>
      <c r="H136" s="268"/>
      <c r="I136" s="268"/>
      <c r="J136" s="173" t="s">
        <v>288</v>
      </c>
      <c r="K136" s="174">
        <v>1</v>
      </c>
      <c r="L136" s="277">
        <v>0</v>
      </c>
      <c r="M136" s="277"/>
      <c r="N136" s="267">
        <f t="shared" si="5"/>
        <v>0</v>
      </c>
      <c r="O136" s="267"/>
      <c r="P136" s="267"/>
      <c r="Q136" s="267"/>
      <c r="R136" s="145"/>
      <c r="T136" s="175" t="s">
        <v>5</v>
      </c>
      <c r="U136" s="48" t="s">
        <v>42</v>
      </c>
      <c r="V136" s="40"/>
      <c r="W136" s="176">
        <f t="shared" si="6"/>
        <v>0</v>
      </c>
      <c r="X136" s="176">
        <v>0</v>
      </c>
      <c r="Y136" s="176">
        <f t="shared" si="7"/>
        <v>0</v>
      </c>
      <c r="Z136" s="176">
        <v>0</v>
      </c>
      <c r="AA136" s="177">
        <f t="shared" si="8"/>
        <v>0</v>
      </c>
      <c r="AR136" s="23" t="s">
        <v>294</v>
      </c>
      <c r="AT136" s="23" t="s">
        <v>193</v>
      </c>
      <c r="AU136" s="23" t="s">
        <v>87</v>
      </c>
      <c r="AY136" s="23" t="s">
        <v>192</v>
      </c>
      <c r="BE136" s="118">
        <f t="shared" si="9"/>
        <v>0</v>
      </c>
      <c r="BF136" s="118">
        <f t="shared" si="10"/>
        <v>0</v>
      </c>
      <c r="BG136" s="118">
        <f t="shared" si="11"/>
        <v>0</v>
      </c>
      <c r="BH136" s="118">
        <f t="shared" si="12"/>
        <v>0</v>
      </c>
      <c r="BI136" s="118">
        <f t="shared" si="13"/>
        <v>0</v>
      </c>
      <c r="BJ136" s="23" t="s">
        <v>87</v>
      </c>
      <c r="BK136" s="118">
        <f t="shared" si="14"/>
        <v>0</v>
      </c>
      <c r="BL136" s="23" t="s">
        <v>294</v>
      </c>
      <c r="BM136" s="23" t="s">
        <v>10</v>
      </c>
    </row>
    <row r="137" spans="2:65" s="1" customFormat="1" ht="16.5" customHeight="1">
      <c r="B137" s="142"/>
      <c r="C137" s="171" t="s">
        <v>238</v>
      </c>
      <c r="D137" s="171" t="s">
        <v>193</v>
      </c>
      <c r="E137" s="172" t="s">
        <v>2069</v>
      </c>
      <c r="F137" s="268" t="s">
        <v>2070</v>
      </c>
      <c r="G137" s="268"/>
      <c r="H137" s="268"/>
      <c r="I137" s="268"/>
      <c r="J137" s="173" t="s">
        <v>1679</v>
      </c>
      <c r="K137" s="174">
        <v>1</v>
      </c>
      <c r="L137" s="277">
        <v>0</v>
      </c>
      <c r="M137" s="277"/>
      <c r="N137" s="267">
        <f t="shared" si="5"/>
        <v>0</v>
      </c>
      <c r="O137" s="267"/>
      <c r="P137" s="267"/>
      <c r="Q137" s="267"/>
      <c r="R137" s="145"/>
      <c r="T137" s="175" t="s">
        <v>5</v>
      </c>
      <c r="U137" s="48" t="s">
        <v>42</v>
      </c>
      <c r="V137" s="40"/>
      <c r="W137" s="176">
        <f t="shared" si="6"/>
        <v>0</v>
      </c>
      <c r="X137" s="176">
        <v>0</v>
      </c>
      <c r="Y137" s="176">
        <f t="shared" si="7"/>
        <v>0</v>
      </c>
      <c r="Z137" s="176">
        <v>0</v>
      </c>
      <c r="AA137" s="177">
        <f t="shared" si="8"/>
        <v>0</v>
      </c>
      <c r="AR137" s="23" t="s">
        <v>294</v>
      </c>
      <c r="AT137" s="23" t="s">
        <v>193</v>
      </c>
      <c r="AU137" s="23" t="s">
        <v>87</v>
      </c>
      <c r="AY137" s="23" t="s">
        <v>192</v>
      </c>
      <c r="BE137" s="118">
        <f t="shared" si="9"/>
        <v>0</v>
      </c>
      <c r="BF137" s="118">
        <f t="shared" si="10"/>
        <v>0</v>
      </c>
      <c r="BG137" s="118">
        <f t="shared" si="11"/>
        <v>0</v>
      </c>
      <c r="BH137" s="118">
        <f t="shared" si="12"/>
        <v>0</v>
      </c>
      <c r="BI137" s="118">
        <f t="shared" si="13"/>
        <v>0</v>
      </c>
      <c r="BJ137" s="23" t="s">
        <v>87</v>
      </c>
      <c r="BK137" s="118">
        <f t="shared" si="14"/>
        <v>0</v>
      </c>
      <c r="BL137" s="23" t="s">
        <v>294</v>
      </c>
      <c r="BM137" s="23" t="s">
        <v>330</v>
      </c>
    </row>
    <row r="138" spans="2:65" s="1" customFormat="1" ht="16.5" customHeight="1">
      <c r="B138" s="142"/>
      <c r="C138" s="171" t="s">
        <v>250</v>
      </c>
      <c r="D138" s="171" t="s">
        <v>193</v>
      </c>
      <c r="E138" s="172" t="s">
        <v>2071</v>
      </c>
      <c r="F138" s="268" t="s">
        <v>2072</v>
      </c>
      <c r="G138" s="268"/>
      <c r="H138" s="268"/>
      <c r="I138" s="268"/>
      <c r="J138" s="173" t="s">
        <v>1679</v>
      </c>
      <c r="K138" s="174">
        <v>1</v>
      </c>
      <c r="L138" s="277">
        <v>0</v>
      </c>
      <c r="M138" s="277"/>
      <c r="N138" s="267">
        <f t="shared" si="5"/>
        <v>0</v>
      </c>
      <c r="O138" s="267"/>
      <c r="P138" s="267"/>
      <c r="Q138" s="267"/>
      <c r="R138" s="145"/>
      <c r="T138" s="175" t="s">
        <v>5</v>
      </c>
      <c r="U138" s="48" t="s">
        <v>42</v>
      </c>
      <c r="V138" s="40"/>
      <c r="W138" s="176">
        <f t="shared" si="6"/>
        <v>0</v>
      </c>
      <c r="X138" s="176">
        <v>0</v>
      </c>
      <c r="Y138" s="176">
        <f t="shared" si="7"/>
        <v>0</v>
      </c>
      <c r="Z138" s="176">
        <v>0</v>
      </c>
      <c r="AA138" s="177">
        <f t="shared" si="8"/>
        <v>0</v>
      </c>
      <c r="AR138" s="23" t="s">
        <v>294</v>
      </c>
      <c r="AT138" s="23" t="s">
        <v>193</v>
      </c>
      <c r="AU138" s="23" t="s">
        <v>87</v>
      </c>
      <c r="AY138" s="23" t="s">
        <v>192</v>
      </c>
      <c r="BE138" s="118">
        <f t="shared" si="9"/>
        <v>0</v>
      </c>
      <c r="BF138" s="118">
        <f t="shared" si="10"/>
        <v>0</v>
      </c>
      <c r="BG138" s="118">
        <f t="shared" si="11"/>
        <v>0</v>
      </c>
      <c r="BH138" s="118">
        <f t="shared" si="12"/>
        <v>0</v>
      </c>
      <c r="BI138" s="118">
        <f t="shared" si="13"/>
        <v>0</v>
      </c>
      <c r="BJ138" s="23" t="s">
        <v>87</v>
      </c>
      <c r="BK138" s="118">
        <f t="shared" si="14"/>
        <v>0</v>
      </c>
      <c r="BL138" s="23" t="s">
        <v>294</v>
      </c>
      <c r="BM138" s="23" t="s">
        <v>339</v>
      </c>
    </row>
    <row r="139" spans="2:65" s="1" customFormat="1" ht="38.25" customHeight="1">
      <c r="B139" s="142"/>
      <c r="C139" s="171" t="s">
        <v>267</v>
      </c>
      <c r="D139" s="171" t="s">
        <v>193</v>
      </c>
      <c r="E139" s="172" t="s">
        <v>2073</v>
      </c>
      <c r="F139" s="268" t="s">
        <v>2074</v>
      </c>
      <c r="G139" s="268"/>
      <c r="H139" s="268"/>
      <c r="I139" s="268"/>
      <c r="J139" s="173" t="s">
        <v>288</v>
      </c>
      <c r="K139" s="174">
        <v>1</v>
      </c>
      <c r="L139" s="277">
        <v>0</v>
      </c>
      <c r="M139" s="277"/>
      <c r="N139" s="267">
        <f t="shared" si="5"/>
        <v>0</v>
      </c>
      <c r="O139" s="267"/>
      <c r="P139" s="267"/>
      <c r="Q139" s="267"/>
      <c r="R139" s="145"/>
      <c r="T139" s="175" t="s">
        <v>5</v>
      </c>
      <c r="U139" s="48" t="s">
        <v>42</v>
      </c>
      <c r="V139" s="40"/>
      <c r="W139" s="176">
        <f t="shared" si="6"/>
        <v>0</v>
      </c>
      <c r="X139" s="176">
        <v>0</v>
      </c>
      <c r="Y139" s="176">
        <f t="shared" si="7"/>
        <v>0</v>
      </c>
      <c r="Z139" s="176">
        <v>0</v>
      </c>
      <c r="AA139" s="177">
        <f t="shared" si="8"/>
        <v>0</v>
      </c>
      <c r="AR139" s="23" t="s">
        <v>294</v>
      </c>
      <c r="AT139" s="23" t="s">
        <v>193</v>
      </c>
      <c r="AU139" s="23" t="s">
        <v>87</v>
      </c>
      <c r="AY139" s="23" t="s">
        <v>192</v>
      </c>
      <c r="BE139" s="118">
        <f t="shared" si="9"/>
        <v>0</v>
      </c>
      <c r="BF139" s="118">
        <f t="shared" si="10"/>
        <v>0</v>
      </c>
      <c r="BG139" s="118">
        <f t="shared" si="11"/>
        <v>0</v>
      </c>
      <c r="BH139" s="118">
        <f t="shared" si="12"/>
        <v>0</v>
      </c>
      <c r="BI139" s="118">
        <f t="shared" si="13"/>
        <v>0</v>
      </c>
      <c r="BJ139" s="23" t="s">
        <v>87</v>
      </c>
      <c r="BK139" s="118">
        <f t="shared" si="14"/>
        <v>0</v>
      </c>
      <c r="BL139" s="23" t="s">
        <v>294</v>
      </c>
      <c r="BM139" s="23" t="s">
        <v>349</v>
      </c>
    </row>
    <row r="140" spans="2:65" s="10" customFormat="1" ht="37.35" customHeight="1">
      <c r="B140" s="160"/>
      <c r="C140" s="161"/>
      <c r="D140" s="162" t="s">
        <v>166</v>
      </c>
      <c r="E140" s="162"/>
      <c r="F140" s="162"/>
      <c r="G140" s="162"/>
      <c r="H140" s="162"/>
      <c r="I140" s="162"/>
      <c r="J140" s="162"/>
      <c r="K140" s="162"/>
      <c r="L140" s="162"/>
      <c r="M140" s="162"/>
      <c r="N140" s="278">
        <f>BK140</f>
        <v>0</v>
      </c>
      <c r="O140" s="279"/>
      <c r="P140" s="279"/>
      <c r="Q140" s="279"/>
      <c r="R140" s="163"/>
      <c r="T140" s="164"/>
      <c r="U140" s="161"/>
      <c r="V140" s="161"/>
      <c r="W140" s="165">
        <f>W141</f>
        <v>0</v>
      </c>
      <c r="X140" s="161"/>
      <c r="Y140" s="165">
        <f>Y141</f>
        <v>0</v>
      </c>
      <c r="Z140" s="161"/>
      <c r="AA140" s="166">
        <f>AA141</f>
        <v>0</v>
      </c>
      <c r="AR140" s="167" t="s">
        <v>202</v>
      </c>
      <c r="AT140" s="168" t="s">
        <v>74</v>
      </c>
      <c r="AU140" s="168" t="s">
        <v>75</v>
      </c>
      <c r="AY140" s="167" t="s">
        <v>192</v>
      </c>
      <c r="BK140" s="169">
        <f>BK141</f>
        <v>0</v>
      </c>
    </row>
    <row r="141" spans="2:65" s="10" customFormat="1" ht="19.899999999999999" customHeight="1">
      <c r="B141" s="160"/>
      <c r="C141" s="161"/>
      <c r="D141" s="170" t="s">
        <v>2050</v>
      </c>
      <c r="E141" s="170"/>
      <c r="F141" s="170"/>
      <c r="G141" s="170"/>
      <c r="H141" s="170"/>
      <c r="I141" s="170"/>
      <c r="J141" s="170"/>
      <c r="K141" s="170"/>
      <c r="L141" s="170"/>
      <c r="M141" s="170"/>
      <c r="N141" s="280">
        <f>BK141</f>
        <v>0</v>
      </c>
      <c r="O141" s="281"/>
      <c r="P141" s="281"/>
      <c r="Q141" s="281"/>
      <c r="R141" s="163"/>
      <c r="T141" s="164"/>
      <c r="U141" s="161"/>
      <c r="V141" s="161"/>
      <c r="W141" s="165">
        <f>W142</f>
        <v>0</v>
      </c>
      <c r="X141" s="161"/>
      <c r="Y141" s="165">
        <f>Y142</f>
        <v>0</v>
      </c>
      <c r="Z141" s="161"/>
      <c r="AA141" s="166">
        <f>AA142</f>
        <v>0</v>
      </c>
      <c r="AR141" s="167" t="s">
        <v>202</v>
      </c>
      <c r="AT141" s="168" t="s">
        <v>74</v>
      </c>
      <c r="AU141" s="168" t="s">
        <v>82</v>
      </c>
      <c r="AY141" s="167" t="s">
        <v>192</v>
      </c>
      <c r="BK141" s="169">
        <f>BK142</f>
        <v>0</v>
      </c>
    </row>
    <row r="142" spans="2:65" s="1" customFormat="1" ht="25.5" customHeight="1">
      <c r="B142" s="142"/>
      <c r="C142" s="171" t="s">
        <v>275</v>
      </c>
      <c r="D142" s="171" t="s">
        <v>193</v>
      </c>
      <c r="E142" s="172" t="s">
        <v>2075</v>
      </c>
      <c r="F142" s="268" t="s">
        <v>2076</v>
      </c>
      <c r="G142" s="268"/>
      <c r="H142" s="268"/>
      <c r="I142" s="268"/>
      <c r="J142" s="173" t="s">
        <v>467</v>
      </c>
      <c r="K142" s="174">
        <v>20</v>
      </c>
      <c r="L142" s="277">
        <v>0</v>
      </c>
      <c r="M142" s="277"/>
      <c r="N142" s="267">
        <f>ROUND(L142*K142,2)</f>
        <v>0</v>
      </c>
      <c r="O142" s="267"/>
      <c r="P142" s="267"/>
      <c r="Q142" s="267"/>
      <c r="R142" s="145"/>
      <c r="T142" s="175" t="s">
        <v>5</v>
      </c>
      <c r="U142" s="48" t="s">
        <v>42</v>
      </c>
      <c r="V142" s="40"/>
      <c r="W142" s="176">
        <f>V142*K142</f>
        <v>0</v>
      </c>
      <c r="X142" s="176">
        <v>0</v>
      </c>
      <c r="Y142" s="176">
        <f>X142*K142</f>
        <v>0</v>
      </c>
      <c r="Z142" s="176">
        <v>0</v>
      </c>
      <c r="AA142" s="177">
        <f>Z142*K142</f>
        <v>0</v>
      </c>
      <c r="AR142" s="23" t="s">
        <v>589</v>
      </c>
      <c r="AT142" s="23" t="s">
        <v>193</v>
      </c>
      <c r="AU142" s="23" t="s">
        <v>87</v>
      </c>
      <c r="AY142" s="23" t="s">
        <v>192</v>
      </c>
      <c r="BE142" s="118">
        <f>IF(U142="základná",N142,0)</f>
        <v>0</v>
      </c>
      <c r="BF142" s="118">
        <f>IF(U142="znížená",N142,0)</f>
        <v>0</v>
      </c>
      <c r="BG142" s="118">
        <f>IF(U142="zákl. prenesená",N142,0)</f>
        <v>0</v>
      </c>
      <c r="BH142" s="118">
        <f>IF(U142="zníž. prenesená",N142,0)</f>
        <v>0</v>
      </c>
      <c r="BI142" s="118">
        <f>IF(U142="nulová",N142,0)</f>
        <v>0</v>
      </c>
      <c r="BJ142" s="23" t="s">
        <v>87</v>
      </c>
      <c r="BK142" s="118">
        <f>ROUND(L142*K142,2)</f>
        <v>0</v>
      </c>
      <c r="BL142" s="23" t="s">
        <v>589</v>
      </c>
      <c r="BM142" s="23" t="s">
        <v>365</v>
      </c>
    </row>
    <row r="143" spans="2:65" s="1" customFormat="1" ht="49.9" customHeight="1">
      <c r="B143" s="39"/>
      <c r="C143" s="40"/>
      <c r="D143" s="162" t="s">
        <v>645</v>
      </c>
      <c r="E143" s="40"/>
      <c r="F143" s="40"/>
      <c r="G143" s="40"/>
      <c r="H143" s="40"/>
      <c r="I143" s="40"/>
      <c r="J143" s="40"/>
      <c r="K143" s="40"/>
      <c r="L143" s="40"/>
      <c r="M143" s="40"/>
      <c r="N143" s="312">
        <f t="shared" ref="N143:N148" si="15">BK143</f>
        <v>0</v>
      </c>
      <c r="O143" s="313"/>
      <c r="P143" s="313"/>
      <c r="Q143" s="313"/>
      <c r="R143" s="41"/>
      <c r="T143" s="209"/>
      <c r="U143" s="40"/>
      <c r="V143" s="40"/>
      <c r="W143" s="40"/>
      <c r="X143" s="40"/>
      <c r="Y143" s="40"/>
      <c r="Z143" s="40"/>
      <c r="AA143" s="78"/>
      <c r="AT143" s="23" t="s">
        <v>74</v>
      </c>
      <c r="AU143" s="23" t="s">
        <v>75</v>
      </c>
      <c r="AY143" s="23" t="s">
        <v>646</v>
      </c>
      <c r="BK143" s="118">
        <f>SUM(BK144:BK148)</f>
        <v>0</v>
      </c>
    </row>
    <row r="144" spans="2:65" s="1" customFormat="1" ht="22.35" customHeight="1">
      <c r="B144" s="39"/>
      <c r="C144" s="210" t="s">
        <v>5</v>
      </c>
      <c r="D144" s="210" t="s">
        <v>193</v>
      </c>
      <c r="E144" s="211" t="s">
        <v>5</v>
      </c>
      <c r="F144" s="314" t="s">
        <v>5</v>
      </c>
      <c r="G144" s="314"/>
      <c r="H144" s="314"/>
      <c r="I144" s="314"/>
      <c r="J144" s="212" t="s">
        <v>5</v>
      </c>
      <c r="K144" s="213"/>
      <c r="L144" s="277"/>
      <c r="M144" s="311"/>
      <c r="N144" s="311">
        <f t="shared" si="15"/>
        <v>0</v>
      </c>
      <c r="O144" s="311"/>
      <c r="P144" s="311"/>
      <c r="Q144" s="311"/>
      <c r="R144" s="41"/>
      <c r="T144" s="175" t="s">
        <v>5</v>
      </c>
      <c r="U144" s="214" t="s">
        <v>42</v>
      </c>
      <c r="V144" s="40"/>
      <c r="W144" s="40"/>
      <c r="X144" s="40"/>
      <c r="Y144" s="40"/>
      <c r="Z144" s="40"/>
      <c r="AA144" s="78"/>
      <c r="AT144" s="23" t="s">
        <v>646</v>
      </c>
      <c r="AU144" s="23" t="s">
        <v>82</v>
      </c>
      <c r="AY144" s="23" t="s">
        <v>646</v>
      </c>
      <c r="BE144" s="118">
        <f>IF(U144="základná",N144,0)</f>
        <v>0</v>
      </c>
      <c r="BF144" s="118">
        <f>IF(U144="znížená",N144,0)</f>
        <v>0</v>
      </c>
      <c r="BG144" s="118">
        <f>IF(U144="zákl. prenesená",N144,0)</f>
        <v>0</v>
      </c>
      <c r="BH144" s="118">
        <f>IF(U144="zníž. prenesená",N144,0)</f>
        <v>0</v>
      </c>
      <c r="BI144" s="118">
        <f>IF(U144="nulová",N144,0)</f>
        <v>0</v>
      </c>
      <c r="BJ144" s="23" t="s">
        <v>87</v>
      </c>
      <c r="BK144" s="118">
        <f>L144*K144</f>
        <v>0</v>
      </c>
    </row>
    <row r="145" spans="2:63" s="1" customFormat="1" ht="22.35" customHeight="1">
      <c r="B145" s="39"/>
      <c r="C145" s="210" t="s">
        <v>5</v>
      </c>
      <c r="D145" s="210" t="s">
        <v>193</v>
      </c>
      <c r="E145" s="211" t="s">
        <v>5</v>
      </c>
      <c r="F145" s="314" t="s">
        <v>5</v>
      </c>
      <c r="G145" s="314"/>
      <c r="H145" s="314"/>
      <c r="I145" s="314"/>
      <c r="J145" s="212" t="s">
        <v>5</v>
      </c>
      <c r="K145" s="213"/>
      <c r="L145" s="277"/>
      <c r="M145" s="311"/>
      <c r="N145" s="311">
        <f t="shared" si="15"/>
        <v>0</v>
      </c>
      <c r="O145" s="311"/>
      <c r="P145" s="311"/>
      <c r="Q145" s="311"/>
      <c r="R145" s="41"/>
      <c r="T145" s="175" t="s">
        <v>5</v>
      </c>
      <c r="U145" s="214" t="s">
        <v>42</v>
      </c>
      <c r="V145" s="40"/>
      <c r="W145" s="40"/>
      <c r="X145" s="40"/>
      <c r="Y145" s="40"/>
      <c r="Z145" s="40"/>
      <c r="AA145" s="78"/>
      <c r="AT145" s="23" t="s">
        <v>646</v>
      </c>
      <c r="AU145" s="23" t="s">
        <v>82</v>
      </c>
      <c r="AY145" s="23" t="s">
        <v>646</v>
      </c>
      <c r="BE145" s="118">
        <f>IF(U145="základná",N145,0)</f>
        <v>0</v>
      </c>
      <c r="BF145" s="118">
        <f>IF(U145="znížená",N145,0)</f>
        <v>0</v>
      </c>
      <c r="BG145" s="118">
        <f>IF(U145="zákl. prenesená",N145,0)</f>
        <v>0</v>
      </c>
      <c r="BH145" s="118">
        <f>IF(U145="zníž. prenesená",N145,0)</f>
        <v>0</v>
      </c>
      <c r="BI145" s="118">
        <f>IF(U145="nulová",N145,0)</f>
        <v>0</v>
      </c>
      <c r="BJ145" s="23" t="s">
        <v>87</v>
      </c>
      <c r="BK145" s="118">
        <f>L145*K145</f>
        <v>0</v>
      </c>
    </row>
    <row r="146" spans="2:63" s="1" customFormat="1" ht="22.35" customHeight="1">
      <c r="B146" s="39"/>
      <c r="C146" s="210" t="s">
        <v>5</v>
      </c>
      <c r="D146" s="210" t="s">
        <v>193</v>
      </c>
      <c r="E146" s="211" t="s">
        <v>5</v>
      </c>
      <c r="F146" s="314" t="s">
        <v>5</v>
      </c>
      <c r="G146" s="314"/>
      <c r="H146" s="314"/>
      <c r="I146" s="314"/>
      <c r="J146" s="212" t="s">
        <v>5</v>
      </c>
      <c r="K146" s="213"/>
      <c r="L146" s="277"/>
      <c r="M146" s="311"/>
      <c r="N146" s="311">
        <f t="shared" si="15"/>
        <v>0</v>
      </c>
      <c r="O146" s="311"/>
      <c r="P146" s="311"/>
      <c r="Q146" s="311"/>
      <c r="R146" s="41"/>
      <c r="T146" s="175" t="s">
        <v>5</v>
      </c>
      <c r="U146" s="214" t="s">
        <v>42</v>
      </c>
      <c r="V146" s="40"/>
      <c r="W146" s="40"/>
      <c r="X146" s="40"/>
      <c r="Y146" s="40"/>
      <c r="Z146" s="40"/>
      <c r="AA146" s="78"/>
      <c r="AT146" s="23" t="s">
        <v>646</v>
      </c>
      <c r="AU146" s="23" t="s">
        <v>82</v>
      </c>
      <c r="AY146" s="23" t="s">
        <v>646</v>
      </c>
      <c r="BE146" s="118">
        <f>IF(U146="základná",N146,0)</f>
        <v>0</v>
      </c>
      <c r="BF146" s="118">
        <f>IF(U146="znížená",N146,0)</f>
        <v>0</v>
      </c>
      <c r="BG146" s="118">
        <f>IF(U146="zákl. prenesená",N146,0)</f>
        <v>0</v>
      </c>
      <c r="BH146" s="118">
        <f>IF(U146="zníž. prenesená",N146,0)</f>
        <v>0</v>
      </c>
      <c r="BI146" s="118">
        <f>IF(U146="nulová",N146,0)</f>
        <v>0</v>
      </c>
      <c r="BJ146" s="23" t="s">
        <v>87</v>
      </c>
      <c r="BK146" s="118">
        <f>L146*K146</f>
        <v>0</v>
      </c>
    </row>
    <row r="147" spans="2:63" s="1" customFormat="1" ht="22.35" customHeight="1">
      <c r="B147" s="39"/>
      <c r="C147" s="210" t="s">
        <v>5</v>
      </c>
      <c r="D147" s="210" t="s">
        <v>193</v>
      </c>
      <c r="E147" s="211" t="s">
        <v>5</v>
      </c>
      <c r="F147" s="314" t="s">
        <v>5</v>
      </c>
      <c r="G147" s="314"/>
      <c r="H147" s="314"/>
      <c r="I147" s="314"/>
      <c r="J147" s="212" t="s">
        <v>5</v>
      </c>
      <c r="K147" s="213"/>
      <c r="L147" s="277"/>
      <c r="M147" s="311"/>
      <c r="N147" s="311">
        <f t="shared" si="15"/>
        <v>0</v>
      </c>
      <c r="O147" s="311"/>
      <c r="P147" s="311"/>
      <c r="Q147" s="311"/>
      <c r="R147" s="41"/>
      <c r="T147" s="175" t="s">
        <v>5</v>
      </c>
      <c r="U147" s="214" t="s">
        <v>42</v>
      </c>
      <c r="V147" s="40"/>
      <c r="W147" s="40"/>
      <c r="X147" s="40"/>
      <c r="Y147" s="40"/>
      <c r="Z147" s="40"/>
      <c r="AA147" s="78"/>
      <c r="AT147" s="23" t="s">
        <v>646</v>
      </c>
      <c r="AU147" s="23" t="s">
        <v>82</v>
      </c>
      <c r="AY147" s="23" t="s">
        <v>646</v>
      </c>
      <c r="BE147" s="118">
        <f>IF(U147="základná",N147,0)</f>
        <v>0</v>
      </c>
      <c r="BF147" s="118">
        <f>IF(U147="znížená",N147,0)</f>
        <v>0</v>
      </c>
      <c r="BG147" s="118">
        <f>IF(U147="zákl. prenesená",N147,0)</f>
        <v>0</v>
      </c>
      <c r="BH147" s="118">
        <f>IF(U147="zníž. prenesená",N147,0)</f>
        <v>0</v>
      </c>
      <c r="BI147" s="118">
        <f>IF(U147="nulová",N147,0)</f>
        <v>0</v>
      </c>
      <c r="BJ147" s="23" t="s">
        <v>87</v>
      </c>
      <c r="BK147" s="118">
        <f>L147*K147</f>
        <v>0</v>
      </c>
    </row>
    <row r="148" spans="2:63" s="1" customFormat="1" ht="22.35" customHeight="1">
      <c r="B148" s="39"/>
      <c r="C148" s="210" t="s">
        <v>5</v>
      </c>
      <c r="D148" s="210" t="s">
        <v>193</v>
      </c>
      <c r="E148" s="211" t="s">
        <v>5</v>
      </c>
      <c r="F148" s="314" t="s">
        <v>5</v>
      </c>
      <c r="G148" s="314"/>
      <c r="H148" s="314"/>
      <c r="I148" s="314"/>
      <c r="J148" s="212" t="s">
        <v>5</v>
      </c>
      <c r="K148" s="213"/>
      <c r="L148" s="277"/>
      <c r="M148" s="311"/>
      <c r="N148" s="311">
        <f t="shared" si="15"/>
        <v>0</v>
      </c>
      <c r="O148" s="311"/>
      <c r="P148" s="311"/>
      <c r="Q148" s="311"/>
      <c r="R148" s="41"/>
      <c r="T148" s="175" t="s">
        <v>5</v>
      </c>
      <c r="U148" s="214" t="s">
        <v>42</v>
      </c>
      <c r="V148" s="60"/>
      <c r="W148" s="60"/>
      <c r="X148" s="60"/>
      <c r="Y148" s="60"/>
      <c r="Z148" s="60"/>
      <c r="AA148" s="62"/>
      <c r="AT148" s="23" t="s">
        <v>646</v>
      </c>
      <c r="AU148" s="23" t="s">
        <v>82</v>
      </c>
      <c r="AY148" s="23" t="s">
        <v>646</v>
      </c>
      <c r="BE148" s="118">
        <f>IF(U148="základná",N148,0)</f>
        <v>0</v>
      </c>
      <c r="BF148" s="118">
        <f>IF(U148="znížená",N148,0)</f>
        <v>0</v>
      </c>
      <c r="BG148" s="118">
        <f>IF(U148="zákl. prenesená",N148,0)</f>
        <v>0</v>
      </c>
      <c r="BH148" s="118">
        <f>IF(U148="zníž. prenesená",N148,0)</f>
        <v>0</v>
      </c>
      <c r="BI148" s="118">
        <f>IF(U148="nulová",N148,0)</f>
        <v>0</v>
      </c>
      <c r="BJ148" s="23" t="s">
        <v>87</v>
      </c>
      <c r="BK148" s="118">
        <f>L148*K148</f>
        <v>0</v>
      </c>
    </row>
    <row r="149" spans="2:63" s="1" customFormat="1" ht="6.95" customHeight="1">
      <c r="B149" s="63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5"/>
    </row>
  </sheetData>
  <mergeCells count="135">
    <mergeCell ref="F148:I148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L148:M148"/>
    <mergeCell ref="N148:Q148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7:Q97"/>
    <mergeCell ref="N94:Q94"/>
    <mergeCell ref="N90:Q90"/>
    <mergeCell ref="N91:Q91"/>
    <mergeCell ref="N92:Q92"/>
    <mergeCell ref="N93:Q93"/>
    <mergeCell ref="N95:Q95"/>
    <mergeCell ref="N98:Q98"/>
    <mergeCell ref="N99:Q99"/>
    <mergeCell ref="N100:Q100"/>
    <mergeCell ref="N101:Q101"/>
    <mergeCell ref="N102:Q102"/>
    <mergeCell ref="N103:Q103"/>
    <mergeCell ref="L105:Q105"/>
    <mergeCell ref="D98:H98"/>
    <mergeCell ref="D102:H102"/>
    <mergeCell ref="D99:H99"/>
    <mergeCell ref="D100:H100"/>
    <mergeCell ref="D101:H101"/>
    <mergeCell ref="C111:Q111"/>
    <mergeCell ref="F113:P113"/>
    <mergeCell ref="F114:P114"/>
    <mergeCell ref="F115:P115"/>
    <mergeCell ref="M117:P117"/>
    <mergeCell ref="M119:Q119"/>
    <mergeCell ref="M120:Q120"/>
    <mergeCell ref="F122:I122"/>
    <mergeCell ref="F126:I126"/>
    <mergeCell ref="L122:M122"/>
    <mergeCell ref="N122:Q122"/>
    <mergeCell ref="L126:M126"/>
    <mergeCell ref="N126:Q126"/>
    <mergeCell ref="F127:I127"/>
    <mergeCell ref="L127:M127"/>
    <mergeCell ref="N127:Q127"/>
    <mergeCell ref="N123:Q123"/>
    <mergeCell ref="N124:Q124"/>
    <mergeCell ref="N125:Q125"/>
    <mergeCell ref="F129:I129"/>
    <mergeCell ref="F131:I131"/>
    <mergeCell ref="L129:M129"/>
    <mergeCell ref="N129:Q129"/>
    <mergeCell ref="F130:I130"/>
    <mergeCell ref="L130:M130"/>
    <mergeCell ref="N130:Q130"/>
    <mergeCell ref="L131:M131"/>
    <mergeCell ref="N131:Q131"/>
    <mergeCell ref="N128:Q128"/>
    <mergeCell ref="F132:I132"/>
    <mergeCell ref="F134:I134"/>
    <mergeCell ref="L132:M132"/>
    <mergeCell ref="N132:Q132"/>
    <mergeCell ref="F133:I133"/>
    <mergeCell ref="L133:M133"/>
    <mergeCell ref="N133:Q133"/>
    <mergeCell ref="L134:M134"/>
    <mergeCell ref="N134:Q134"/>
    <mergeCell ref="F135:I135"/>
    <mergeCell ref="F137:I137"/>
    <mergeCell ref="L135:M135"/>
    <mergeCell ref="N135:Q135"/>
    <mergeCell ref="F136:I136"/>
    <mergeCell ref="L136:M136"/>
    <mergeCell ref="N136:Q136"/>
    <mergeCell ref="L137:M137"/>
    <mergeCell ref="N137:Q137"/>
    <mergeCell ref="N143:Q143"/>
    <mergeCell ref="F138:I138"/>
    <mergeCell ref="L138:M138"/>
    <mergeCell ref="N138:Q138"/>
    <mergeCell ref="L139:M139"/>
    <mergeCell ref="N139:Q139"/>
    <mergeCell ref="F139:I139"/>
    <mergeCell ref="F142:I142"/>
    <mergeCell ref="L142:M142"/>
    <mergeCell ref="N142:Q142"/>
    <mergeCell ref="N140:Q140"/>
    <mergeCell ref="N141:Q141"/>
  </mergeCells>
  <dataValidations count="2">
    <dataValidation type="list" allowBlank="1" showInputMessage="1" showErrorMessage="1" error="Povolené sú hodnoty K, M." sqref="D144:D149" xr:uid="{00000000-0002-0000-0A00-000000000000}">
      <formula1>"K, M"</formula1>
    </dataValidation>
    <dataValidation type="list" allowBlank="1" showInputMessage="1" showErrorMessage="1" error="Povolené sú hodnoty základná, znížená, nulová." sqref="U144:U149" xr:uid="{00000000-0002-0000-0A00-000001000000}">
      <formula1>"základná, znížená, nulová"</formula1>
    </dataValidation>
  </dataValidations>
  <hyperlinks>
    <hyperlink ref="F1:G1" location="C2" display="1) Krycí list rozpočtu" xr:uid="{00000000-0004-0000-0A00-000000000000}"/>
    <hyperlink ref="H1:K1" location="C87" display="2) Rekapitulácia rozpočtu" xr:uid="{00000000-0004-0000-0A00-000001000000}"/>
    <hyperlink ref="L1" location="C122" display="3) Rozpočet" xr:uid="{00000000-0004-0000-0A00-000002000000}"/>
    <hyperlink ref="S1:T1" location="'Rekapitulácia stavby'!C2" display="Rekapitulácia stavby" xr:uid="{00000000-0004-0000-0A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BN253"/>
  <sheetViews>
    <sheetView showGridLines="0" workbookViewId="0">
      <pane ySplit="1" topLeftCell="A110" activePane="bottomLeft" state="frozen"/>
      <selection pane="bottomLeft" activeCell="M125" sqref="M125:Q125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6"/>
      <c r="B1" s="16"/>
      <c r="C1" s="16"/>
      <c r="D1" s="17" t="s">
        <v>1</v>
      </c>
      <c r="E1" s="16"/>
      <c r="F1" s="18" t="s">
        <v>137</v>
      </c>
      <c r="G1" s="18"/>
      <c r="H1" s="309" t="s">
        <v>138</v>
      </c>
      <c r="I1" s="309"/>
      <c r="J1" s="309"/>
      <c r="K1" s="309"/>
      <c r="L1" s="18" t="s">
        <v>139</v>
      </c>
      <c r="M1" s="16"/>
      <c r="N1" s="16"/>
      <c r="O1" s="17" t="s">
        <v>140</v>
      </c>
      <c r="P1" s="16"/>
      <c r="Q1" s="16"/>
      <c r="R1" s="16"/>
      <c r="S1" s="18" t="s">
        <v>141</v>
      </c>
      <c r="T1" s="18"/>
      <c r="U1" s="126"/>
      <c r="V1" s="126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50000000000003" customHeight="1">
      <c r="C2" s="246" t="s">
        <v>7</v>
      </c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S2" s="248" t="s">
        <v>8</v>
      </c>
      <c r="T2" s="249"/>
      <c r="U2" s="249"/>
      <c r="V2" s="249"/>
      <c r="W2" s="249"/>
      <c r="X2" s="249"/>
      <c r="Y2" s="249"/>
      <c r="Z2" s="249"/>
      <c r="AA2" s="249"/>
      <c r="AB2" s="249"/>
      <c r="AC2" s="249"/>
      <c r="AT2" s="23" t="s">
        <v>121</v>
      </c>
    </row>
    <row r="3" spans="1:6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75</v>
      </c>
    </row>
    <row r="4" spans="1:66" ht="36.950000000000003" customHeight="1">
      <c r="B4" s="27"/>
      <c r="C4" s="242" t="s">
        <v>142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8"/>
      <c r="T4" s="22" t="s">
        <v>12</v>
      </c>
      <c r="AT4" s="23" t="s">
        <v>6</v>
      </c>
    </row>
    <row r="5" spans="1:66" ht="6.95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pans="1:66" ht="25.35" customHeight="1">
      <c r="B6" s="27"/>
      <c r="C6" s="30"/>
      <c r="D6" s="34" t="s">
        <v>18</v>
      </c>
      <c r="E6" s="30"/>
      <c r="F6" s="295" t="str">
        <f>'Rekapitulácia stavby'!K6</f>
        <v>Komunitné centrum Vyšný Orlík</v>
      </c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30"/>
      <c r="R6" s="28"/>
    </row>
    <row r="7" spans="1:66" ht="25.35" customHeight="1">
      <c r="B7" s="27"/>
      <c r="C7" s="30"/>
      <c r="D7" s="34" t="s">
        <v>143</v>
      </c>
      <c r="E7" s="30"/>
      <c r="F7" s="295" t="s">
        <v>2047</v>
      </c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30"/>
      <c r="R7" s="28"/>
    </row>
    <row r="8" spans="1:66" s="1" customFormat="1" ht="32.85" customHeight="1">
      <c r="B8" s="39"/>
      <c r="C8" s="40"/>
      <c r="D8" s="33" t="s">
        <v>145</v>
      </c>
      <c r="E8" s="40"/>
      <c r="F8" s="233" t="s">
        <v>2077</v>
      </c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40"/>
      <c r="R8" s="41"/>
    </row>
    <row r="9" spans="1:66" s="1" customFormat="1" ht="14.45" customHeight="1">
      <c r="B9" s="39"/>
      <c r="C9" s="40"/>
      <c r="D9" s="34" t="s">
        <v>20</v>
      </c>
      <c r="E9" s="40"/>
      <c r="F9" s="32" t="s">
        <v>5</v>
      </c>
      <c r="G9" s="40"/>
      <c r="H9" s="40"/>
      <c r="I9" s="40"/>
      <c r="J9" s="40"/>
      <c r="K9" s="40"/>
      <c r="L9" s="40"/>
      <c r="M9" s="34" t="s">
        <v>21</v>
      </c>
      <c r="N9" s="40"/>
      <c r="O9" s="32" t="s">
        <v>5</v>
      </c>
      <c r="P9" s="40"/>
      <c r="Q9" s="40"/>
      <c r="R9" s="41"/>
    </row>
    <row r="10" spans="1:66" s="1" customFormat="1" ht="14.45" customHeight="1">
      <c r="B10" s="39"/>
      <c r="C10" s="40"/>
      <c r="D10" s="34" t="s">
        <v>22</v>
      </c>
      <c r="E10" s="40"/>
      <c r="F10" s="32" t="s">
        <v>27</v>
      </c>
      <c r="G10" s="40"/>
      <c r="H10" s="40"/>
      <c r="I10" s="40"/>
      <c r="J10" s="40"/>
      <c r="K10" s="40"/>
      <c r="L10" s="40"/>
      <c r="M10" s="34" t="s">
        <v>24</v>
      </c>
      <c r="N10" s="40"/>
      <c r="O10" s="310"/>
      <c r="P10" s="297"/>
      <c r="Q10" s="40"/>
      <c r="R10" s="41"/>
    </row>
    <row r="11" spans="1:66" s="1" customFormat="1" ht="10.9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</row>
    <row r="12" spans="1:66" s="1" customFormat="1" ht="14.45" customHeight="1">
      <c r="B12" s="39"/>
      <c r="C12" s="40"/>
      <c r="D12" s="34" t="s">
        <v>25</v>
      </c>
      <c r="E12" s="40"/>
      <c r="F12" s="40"/>
      <c r="G12" s="40"/>
      <c r="H12" s="40"/>
      <c r="I12" s="40"/>
      <c r="J12" s="40"/>
      <c r="K12" s="40"/>
      <c r="L12" s="40"/>
      <c r="M12" s="34" t="s">
        <v>26</v>
      </c>
      <c r="N12" s="40"/>
      <c r="O12" s="250" t="str">
        <f>IF('Rekapitulácia stavby'!AN10="","",'Rekapitulácia stavby'!AN10)</f>
        <v/>
      </c>
      <c r="P12" s="250"/>
      <c r="Q12" s="40"/>
      <c r="R12" s="41"/>
    </row>
    <row r="13" spans="1:66" s="1" customFormat="1" ht="18" customHeight="1">
      <c r="B13" s="39"/>
      <c r="C13" s="40"/>
      <c r="D13" s="40"/>
      <c r="E13" s="32" t="str">
        <f>IF('Rekapitulácia stavby'!E11="","",'Rekapitulácia stavby'!E11)</f>
        <v xml:space="preserve"> </v>
      </c>
      <c r="F13" s="40"/>
      <c r="G13" s="40"/>
      <c r="H13" s="40"/>
      <c r="I13" s="40"/>
      <c r="J13" s="40"/>
      <c r="K13" s="40"/>
      <c r="L13" s="40"/>
      <c r="M13" s="34" t="s">
        <v>28</v>
      </c>
      <c r="N13" s="40"/>
      <c r="O13" s="250" t="str">
        <f>IF('Rekapitulácia stavby'!AN11="","",'Rekapitulácia stavby'!AN11)</f>
        <v/>
      </c>
      <c r="P13" s="250"/>
      <c r="Q13" s="40"/>
      <c r="R13" s="41"/>
    </row>
    <row r="14" spans="1:66" s="1" customFormat="1" ht="6.95" customHeight="1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</row>
    <row r="15" spans="1:66" s="1" customFormat="1" ht="14.45" customHeight="1">
      <c r="B15" s="39"/>
      <c r="C15" s="40"/>
      <c r="D15" s="34" t="s">
        <v>29</v>
      </c>
      <c r="E15" s="40"/>
      <c r="F15" s="40"/>
      <c r="G15" s="40"/>
      <c r="H15" s="40"/>
      <c r="I15" s="40"/>
      <c r="J15" s="40"/>
      <c r="K15" s="40"/>
      <c r="L15" s="40"/>
      <c r="M15" s="34" t="s">
        <v>26</v>
      </c>
      <c r="N15" s="40"/>
      <c r="O15" s="307" t="str">
        <f>IF('Rekapitulácia stavby'!AN13="","",'Rekapitulácia stavby'!AN13)</f>
        <v/>
      </c>
      <c r="P15" s="250"/>
      <c r="Q15" s="40"/>
      <c r="R15" s="41"/>
    </row>
    <row r="16" spans="1:66" s="1" customFormat="1" ht="18" customHeight="1">
      <c r="B16" s="39"/>
      <c r="C16" s="40"/>
      <c r="D16" s="40"/>
      <c r="E16" s="307" t="str">
        <f>IF('Rekapitulácia stavby'!E14="","",'Rekapitulácia stavby'!E14)</f>
        <v/>
      </c>
      <c r="F16" s="308"/>
      <c r="G16" s="308"/>
      <c r="H16" s="308"/>
      <c r="I16" s="308"/>
      <c r="J16" s="308"/>
      <c r="K16" s="308"/>
      <c r="L16" s="308"/>
      <c r="M16" s="34" t="s">
        <v>28</v>
      </c>
      <c r="N16" s="40"/>
      <c r="O16" s="307" t="str">
        <f>IF('Rekapitulácia stavby'!AN14="","",'Rekapitulácia stavby'!AN14)</f>
        <v/>
      </c>
      <c r="P16" s="250"/>
      <c r="Q16" s="40"/>
      <c r="R16" s="41"/>
    </row>
    <row r="17" spans="2:18" s="1" customFormat="1" ht="6.95" customHeight="1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</row>
    <row r="18" spans="2:18" s="1" customFormat="1" ht="14.45" customHeight="1">
      <c r="B18" s="39"/>
      <c r="C18" s="40"/>
      <c r="D18" s="34" t="s">
        <v>30</v>
      </c>
      <c r="E18" s="40"/>
      <c r="F18" s="40"/>
      <c r="G18" s="40"/>
      <c r="H18" s="40"/>
      <c r="I18" s="40"/>
      <c r="J18" s="40"/>
      <c r="K18" s="40"/>
      <c r="L18" s="40"/>
      <c r="M18" s="34" t="s">
        <v>26</v>
      </c>
      <c r="N18" s="40"/>
      <c r="O18" s="250" t="str">
        <f>IF('Rekapitulácia stavby'!AN16="","",'Rekapitulácia stavby'!AN16)</f>
        <v/>
      </c>
      <c r="P18" s="250"/>
      <c r="Q18" s="40"/>
      <c r="R18" s="41"/>
    </row>
    <row r="19" spans="2:18" s="1" customFormat="1" ht="18" customHeight="1">
      <c r="B19" s="39"/>
      <c r="C19" s="40"/>
      <c r="D19" s="40"/>
      <c r="E19" s="32" t="str">
        <f>IF('Rekapitulácia stavby'!E17="","",'Rekapitulácia stavby'!E17)</f>
        <v>AIP projekt s.r.o.</v>
      </c>
      <c r="F19" s="40"/>
      <c r="G19" s="40"/>
      <c r="H19" s="40"/>
      <c r="I19" s="40"/>
      <c r="J19" s="40"/>
      <c r="K19" s="40"/>
      <c r="L19" s="40"/>
      <c r="M19" s="34" t="s">
        <v>28</v>
      </c>
      <c r="N19" s="40"/>
      <c r="O19" s="250" t="str">
        <f>IF('Rekapitulácia stavby'!AN17="","",'Rekapitulácia stavby'!AN17)</f>
        <v/>
      </c>
      <c r="P19" s="250"/>
      <c r="Q19" s="40"/>
      <c r="R19" s="41"/>
    </row>
    <row r="20" spans="2:18" s="1" customFormat="1" ht="6.95" customHeight="1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2:18" s="1" customFormat="1" ht="14.45" customHeight="1">
      <c r="B21" s="39"/>
      <c r="C21" s="40"/>
      <c r="D21" s="34" t="s">
        <v>33</v>
      </c>
      <c r="E21" s="40"/>
      <c r="F21" s="40"/>
      <c r="G21" s="40"/>
      <c r="H21" s="40"/>
      <c r="I21" s="40"/>
      <c r="J21" s="40"/>
      <c r="K21" s="40"/>
      <c r="L21" s="40"/>
      <c r="M21" s="34" t="s">
        <v>26</v>
      </c>
      <c r="N21" s="40"/>
      <c r="O21" s="250" t="str">
        <f>IF('Rekapitulácia stavby'!AN19="","",'Rekapitulácia stavby'!AN19)</f>
        <v/>
      </c>
      <c r="P21" s="250"/>
      <c r="Q21" s="40"/>
      <c r="R21" s="41"/>
    </row>
    <row r="22" spans="2:18" s="1" customFormat="1" ht="18" customHeight="1">
      <c r="B22" s="39"/>
      <c r="C22" s="40"/>
      <c r="D22" s="40"/>
      <c r="E22" s="32"/>
      <c r="F22" s="40"/>
      <c r="G22" s="40"/>
      <c r="H22" s="40"/>
      <c r="I22" s="40"/>
      <c r="J22" s="40"/>
      <c r="K22" s="40"/>
      <c r="L22" s="40"/>
      <c r="M22" s="34" t="s">
        <v>28</v>
      </c>
      <c r="N22" s="40"/>
      <c r="O22" s="250" t="str">
        <f>IF('Rekapitulácia stavby'!AN20="","",'Rekapitulácia stavby'!AN20)</f>
        <v/>
      </c>
      <c r="P22" s="250"/>
      <c r="Q22" s="40"/>
      <c r="R22" s="41"/>
    </row>
    <row r="23" spans="2:18" s="1" customFormat="1" ht="6.95" customHeight="1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4.45" customHeight="1">
      <c r="B24" s="39"/>
      <c r="C24" s="40"/>
      <c r="D24" s="34" t="s">
        <v>35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2:18" s="1" customFormat="1" ht="16.5" customHeight="1">
      <c r="B25" s="39"/>
      <c r="C25" s="40"/>
      <c r="D25" s="40"/>
      <c r="E25" s="263" t="s">
        <v>5</v>
      </c>
      <c r="F25" s="263"/>
      <c r="G25" s="263"/>
      <c r="H25" s="263"/>
      <c r="I25" s="263"/>
      <c r="J25" s="263"/>
      <c r="K25" s="263"/>
      <c r="L25" s="263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2:18" s="1" customFormat="1" ht="6.95" customHeight="1">
      <c r="B27" s="39"/>
      <c r="C27" s="4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40"/>
      <c r="R27" s="41"/>
    </row>
    <row r="28" spans="2:18" s="1" customFormat="1" ht="14.45" customHeight="1">
      <c r="B28" s="39"/>
      <c r="C28" s="40"/>
      <c r="D28" s="127" t="s">
        <v>147</v>
      </c>
      <c r="E28" s="40"/>
      <c r="F28" s="40"/>
      <c r="G28" s="40"/>
      <c r="H28" s="40"/>
      <c r="I28" s="40"/>
      <c r="J28" s="40"/>
      <c r="K28" s="40"/>
      <c r="L28" s="40"/>
      <c r="M28" s="264">
        <f>N89</f>
        <v>0</v>
      </c>
      <c r="N28" s="264"/>
      <c r="O28" s="264"/>
      <c r="P28" s="264"/>
      <c r="Q28" s="40"/>
      <c r="R28" s="41"/>
    </row>
    <row r="29" spans="2:18" s="1" customFormat="1" ht="14.45" customHeight="1">
      <c r="B29" s="39"/>
      <c r="C29" s="40"/>
      <c r="D29" s="38" t="s">
        <v>131</v>
      </c>
      <c r="E29" s="40"/>
      <c r="F29" s="40"/>
      <c r="G29" s="40"/>
      <c r="H29" s="40"/>
      <c r="I29" s="40"/>
      <c r="J29" s="40"/>
      <c r="K29" s="40"/>
      <c r="L29" s="40"/>
      <c r="M29" s="264">
        <f>N102</f>
        <v>0</v>
      </c>
      <c r="N29" s="264"/>
      <c r="O29" s="264"/>
      <c r="P29" s="264"/>
      <c r="Q29" s="40"/>
      <c r="R29" s="41"/>
    </row>
    <row r="30" spans="2:18" s="1" customFormat="1" ht="6.95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2:18" s="1" customFormat="1" ht="25.35" customHeight="1">
      <c r="B31" s="39"/>
      <c r="C31" s="40"/>
      <c r="D31" s="128" t="s">
        <v>38</v>
      </c>
      <c r="E31" s="40"/>
      <c r="F31" s="40"/>
      <c r="G31" s="40"/>
      <c r="H31" s="40"/>
      <c r="I31" s="40"/>
      <c r="J31" s="40"/>
      <c r="K31" s="40"/>
      <c r="L31" s="40"/>
      <c r="M31" s="306">
        <f>ROUND(M28+M29,2)</f>
        <v>0</v>
      </c>
      <c r="N31" s="294"/>
      <c r="O31" s="294"/>
      <c r="P31" s="294"/>
      <c r="Q31" s="40"/>
      <c r="R31" s="41"/>
    </row>
    <row r="32" spans="2:18" s="1" customFormat="1" ht="6.95" customHeight="1">
      <c r="B32" s="39"/>
      <c r="C32" s="40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40"/>
      <c r="R32" s="41"/>
    </row>
    <row r="33" spans="2:18" s="1" customFormat="1" ht="14.45" customHeight="1">
      <c r="B33" s="39"/>
      <c r="C33" s="40"/>
      <c r="D33" s="46" t="s">
        <v>39</v>
      </c>
      <c r="E33" s="46" t="s">
        <v>40</v>
      </c>
      <c r="F33" s="47">
        <v>0.2</v>
      </c>
      <c r="G33" s="129" t="s">
        <v>41</v>
      </c>
      <c r="H33" s="303">
        <f>ROUND((((SUM(BE102:BE109)+SUM(BE128:BE246))+SUM(BE248:BE252))),2)</f>
        <v>0</v>
      </c>
      <c r="I33" s="294"/>
      <c r="J33" s="294"/>
      <c r="K33" s="40"/>
      <c r="L33" s="40"/>
      <c r="M33" s="303">
        <f>ROUND(((ROUND((SUM(BE102:BE109)+SUM(BE128:BE246)), 2)*F33)+SUM(BE248:BE252)*F33),2)</f>
        <v>0</v>
      </c>
      <c r="N33" s="294"/>
      <c r="O33" s="294"/>
      <c r="P33" s="294"/>
      <c r="Q33" s="40"/>
      <c r="R33" s="41"/>
    </row>
    <row r="34" spans="2:18" s="1" customFormat="1" ht="14.45" customHeight="1">
      <c r="B34" s="39"/>
      <c r="C34" s="40"/>
      <c r="D34" s="40"/>
      <c r="E34" s="46" t="s">
        <v>42</v>
      </c>
      <c r="F34" s="47">
        <v>0.2</v>
      </c>
      <c r="G34" s="129" t="s">
        <v>41</v>
      </c>
      <c r="H34" s="303">
        <f>ROUND((((SUM(BF102:BF109)+SUM(BF128:BF246))+SUM(BF248:BF252))),2)</f>
        <v>0</v>
      </c>
      <c r="I34" s="294"/>
      <c r="J34" s="294"/>
      <c r="K34" s="40"/>
      <c r="L34" s="40"/>
      <c r="M34" s="303">
        <f>ROUND(((ROUND((SUM(BF102:BF109)+SUM(BF128:BF246)), 2)*F34)+SUM(BF248:BF252)*F34),2)</f>
        <v>0</v>
      </c>
      <c r="N34" s="294"/>
      <c r="O34" s="294"/>
      <c r="P34" s="294"/>
      <c r="Q34" s="40"/>
      <c r="R34" s="41"/>
    </row>
    <row r="35" spans="2:18" s="1" customFormat="1" ht="14.45" hidden="1" customHeight="1">
      <c r="B35" s="39"/>
      <c r="C35" s="40"/>
      <c r="D35" s="40"/>
      <c r="E35" s="46" t="s">
        <v>43</v>
      </c>
      <c r="F35" s="47">
        <v>0.2</v>
      </c>
      <c r="G35" s="129" t="s">
        <v>41</v>
      </c>
      <c r="H35" s="303">
        <f>ROUND((((SUM(BG102:BG109)+SUM(BG128:BG246))+SUM(BG248:BG252))),2)</f>
        <v>0</v>
      </c>
      <c r="I35" s="294"/>
      <c r="J35" s="294"/>
      <c r="K35" s="40"/>
      <c r="L35" s="40"/>
      <c r="M35" s="303">
        <v>0</v>
      </c>
      <c r="N35" s="294"/>
      <c r="O35" s="294"/>
      <c r="P35" s="294"/>
      <c r="Q35" s="40"/>
      <c r="R35" s="41"/>
    </row>
    <row r="36" spans="2:18" s="1" customFormat="1" ht="14.45" hidden="1" customHeight="1">
      <c r="B36" s="39"/>
      <c r="C36" s="40"/>
      <c r="D36" s="40"/>
      <c r="E36" s="46" t="s">
        <v>44</v>
      </c>
      <c r="F36" s="47">
        <v>0.2</v>
      </c>
      <c r="G36" s="129" t="s">
        <v>41</v>
      </c>
      <c r="H36" s="303">
        <f>ROUND((((SUM(BH102:BH109)+SUM(BH128:BH246))+SUM(BH248:BH252))),2)</f>
        <v>0</v>
      </c>
      <c r="I36" s="294"/>
      <c r="J36" s="294"/>
      <c r="K36" s="40"/>
      <c r="L36" s="40"/>
      <c r="M36" s="303">
        <v>0</v>
      </c>
      <c r="N36" s="294"/>
      <c r="O36" s="294"/>
      <c r="P36" s="294"/>
      <c r="Q36" s="40"/>
      <c r="R36" s="41"/>
    </row>
    <row r="37" spans="2:18" s="1" customFormat="1" ht="14.45" hidden="1" customHeight="1">
      <c r="B37" s="39"/>
      <c r="C37" s="40"/>
      <c r="D37" s="40"/>
      <c r="E37" s="46" t="s">
        <v>45</v>
      </c>
      <c r="F37" s="47">
        <v>0</v>
      </c>
      <c r="G37" s="129" t="s">
        <v>41</v>
      </c>
      <c r="H37" s="303">
        <f>ROUND((((SUM(BI102:BI109)+SUM(BI128:BI246))+SUM(BI248:BI252))),2)</f>
        <v>0</v>
      </c>
      <c r="I37" s="294"/>
      <c r="J37" s="294"/>
      <c r="K37" s="40"/>
      <c r="L37" s="40"/>
      <c r="M37" s="303">
        <v>0</v>
      </c>
      <c r="N37" s="294"/>
      <c r="O37" s="294"/>
      <c r="P37" s="294"/>
      <c r="Q37" s="40"/>
      <c r="R37" s="41"/>
    </row>
    <row r="38" spans="2:18" s="1" customFormat="1" ht="6.9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2:18" s="1" customFormat="1" ht="25.35" customHeight="1">
      <c r="B39" s="39"/>
      <c r="C39" s="125"/>
      <c r="D39" s="130" t="s">
        <v>46</v>
      </c>
      <c r="E39" s="79"/>
      <c r="F39" s="79"/>
      <c r="G39" s="131" t="s">
        <v>47</v>
      </c>
      <c r="H39" s="132" t="s">
        <v>48</v>
      </c>
      <c r="I39" s="79"/>
      <c r="J39" s="79"/>
      <c r="K39" s="79"/>
      <c r="L39" s="304">
        <f>SUM(M31:M37)</f>
        <v>0</v>
      </c>
      <c r="M39" s="304"/>
      <c r="N39" s="304"/>
      <c r="O39" s="304"/>
      <c r="P39" s="305"/>
      <c r="Q39" s="125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s="1" customFormat="1" ht="14.45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2:18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 ht="15">
      <c r="B50" s="39"/>
      <c r="C50" s="40"/>
      <c r="D50" s="54" t="s">
        <v>49</v>
      </c>
      <c r="E50" s="55"/>
      <c r="F50" s="55"/>
      <c r="G50" s="55"/>
      <c r="H50" s="56"/>
      <c r="I50" s="40"/>
      <c r="J50" s="54" t="s">
        <v>50</v>
      </c>
      <c r="K50" s="55"/>
      <c r="L50" s="55"/>
      <c r="M50" s="55"/>
      <c r="N50" s="55"/>
      <c r="O50" s="55"/>
      <c r="P50" s="56"/>
      <c r="Q50" s="40"/>
      <c r="R50" s="41"/>
    </row>
    <row r="51" spans="2:18">
      <c r="B51" s="27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8"/>
    </row>
    <row r="52" spans="2:18">
      <c r="B52" s="27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8"/>
    </row>
    <row r="53" spans="2:18">
      <c r="B53" s="27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8"/>
    </row>
    <row r="54" spans="2:18">
      <c r="B54" s="27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8"/>
    </row>
    <row r="55" spans="2:18">
      <c r="B55" s="27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8"/>
    </row>
    <row r="56" spans="2:18">
      <c r="B56" s="27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8"/>
    </row>
    <row r="57" spans="2:18">
      <c r="B57" s="27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8"/>
    </row>
    <row r="58" spans="2:18">
      <c r="B58" s="27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8"/>
    </row>
    <row r="59" spans="2:18" s="1" customFormat="1" ht="15">
      <c r="B59" s="39"/>
      <c r="C59" s="40"/>
      <c r="D59" s="59" t="s">
        <v>51</v>
      </c>
      <c r="E59" s="60"/>
      <c r="F59" s="60"/>
      <c r="G59" s="61" t="s">
        <v>52</v>
      </c>
      <c r="H59" s="62"/>
      <c r="I59" s="40"/>
      <c r="J59" s="59" t="s">
        <v>51</v>
      </c>
      <c r="K59" s="60"/>
      <c r="L59" s="60"/>
      <c r="M59" s="60"/>
      <c r="N59" s="61" t="s">
        <v>52</v>
      </c>
      <c r="O59" s="60"/>
      <c r="P59" s="62"/>
      <c r="Q59" s="40"/>
      <c r="R59" s="41"/>
    </row>
    <row r="60" spans="2:18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 ht="15">
      <c r="B61" s="39"/>
      <c r="C61" s="40"/>
      <c r="D61" s="54" t="s">
        <v>53</v>
      </c>
      <c r="E61" s="55"/>
      <c r="F61" s="55"/>
      <c r="G61" s="55"/>
      <c r="H61" s="56"/>
      <c r="I61" s="40"/>
      <c r="J61" s="54" t="s">
        <v>54</v>
      </c>
      <c r="K61" s="55"/>
      <c r="L61" s="55"/>
      <c r="M61" s="55"/>
      <c r="N61" s="55"/>
      <c r="O61" s="55"/>
      <c r="P61" s="56"/>
      <c r="Q61" s="40"/>
      <c r="R61" s="41"/>
    </row>
    <row r="62" spans="2:18">
      <c r="B62" s="27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8"/>
    </row>
    <row r="63" spans="2:18">
      <c r="B63" s="27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8"/>
    </row>
    <row r="64" spans="2:18">
      <c r="B64" s="27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8"/>
    </row>
    <row r="65" spans="2:18">
      <c r="B65" s="27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8"/>
    </row>
    <row r="66" spans="2:18">
      <c r="B66" s="27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8"/>
    </row>
    <row r="67" spans="2:18">
      <c r="B67" s="27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8"/>
    </row>
    <row r="68" spans="2:18">
      <c r="B68" s="27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8"/>
    </row>
    <row r="69" spans="2:18">
      <c r="B69" s="27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8"/>
    </row>
    <row r="70" spans="2:18" s="1" customFormat="1" ht="15">
      <c r="B70" s="39"/>
      <c r="C70" s="40"/>
      <c r="D70" s="59" t="s">
        <v>51</v>
      </c>
      <c r="E70" s="60"/>
      <c r="F70" s="60"/>
      <c r="G70" s="61" t="s">
        <v>52</v>
      </c>
      <c r="H70" s="62"/>
      <c r="I70" s="40"/>
      <c r="J70" s="59" t="s">
        <v>51</v>
      </c>
      <c r="K70" s="60"/>
      <c r="L70" s="60"/>
      <c r="M70" s="60"/>
      <c r="N70" s="61" t="s">
        <v>52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0000000000003" customHeight="1">
      <c r="B76" s="39"/>
      <c r="C76" s="242" t="s">
        <v>148</v>
      </c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18</v>
      </c>
      <c r="D78" s="40"/>
      <c r="E78" s="40"/>
      <c r="F78" s="295" t="str">
        <f>F6</f>
        <v>Komunitné centrum Vyšný Orlík</v>
      </c>
      <c r="G78" s="296"/>
      <c r="H78" s="296"/>
      <c r="I78" s="296"/>
      <c r="J78" s="296"/>
      <c r="K78" s="296"/>
      <c r="L78" s="296"/>
      <c r="M78" s="296"/>
      <c r="N78" s="296"/>
      <c r="O78" s="296"/>
      <c r="P78" s="296"/>
      <c r="Q78" s="40"/>
      <c r="R78" s="41"/>
    </row>
    <row r="79" spans="2:18" ht="30" customHeight="1">
      <c r="B79" s="27"/>
      <c r="C79" s="34" t="s">
        <v>143</v>
      </c>
      <c r="D79" s="30"/>
      <c r="E79" s="30"/>
      <c r="F79" s="295" t="s">
        <v>2047</v>
      </c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30"/>
      <c r="R79" s="28"/>
    </row>
    <row r="80" spans="2:18" s="1" customFormat="1" ht="36.950000000000003" customHeight="1">
      <c r="B80" s="39"/>
      <c r="C80" s="73" t="s">
        <v>145</v>
      </c>
      <c r="D80" s="40"/>
      <c r="E80" s="40"/>
      <c r="F80" s="244" t="str">
        <f>F8</f>
        <v>03.2 - Vykurovanie</v>
      </c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40"/>
      <c r="R80" s="41"/>
    </row>
    <row r="81" spans="2:47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1"/>
    </row>
    <row r="82" spans="2:47" s="1" customFormat="1" ht="18" customHeight="1">
      <c r="B82" s="39"/>
      <c r="C82" s="34" t="s">
        <v>22</v>
      </c>
      <c r="D82" s="40"/>
      <c r="E82" s="40"/>
      <c r="F82" s="32" t="str">
        <f>F10</f>
        <v xml:space="preserve"> </v>
      </c>
      <c r="G82" s="40"/>
      <c r="H82" s="40"/>
      <c r="I82" s="40"/>
      <c r="J82" s="40"/>
      <c r="K82" s="34" t="s">
        <v>24</v>
      </c>
      <c r="L82" s="40"/>
      <c r="M82" s="297" t="str">
        <f>IF(O10="","",O10)</f>
        <v/>
      </c>
      <c r="N82" s="297"/>
      <c r="O82" s="297"/>
      <c r="P82" s="297"/>
      <c r="Q82" s="40"/>
      <c r="R82" s="41"/>
    </row>
    <row r="83" spans="2:47" s="1" customFormat="1" ht="6.95" customHeight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1"/>
    </row>
    <row r="84" spans="2:47" s="1" customFormat="1" ht="15">
      <c r="B84" s="39"/>
      <c r="C84" s="34" t="s">
        <v>25</v>
      </c>
      <c r="D84" s="40"/>
      <c r="E84" s="40"/>
      <c r="F84" s="32" t="str">
        <f>E13</f>
        <v xml:space="preserve"> </v>
      </c>
      <c r="G84" s="40"/>
      <c r="H84" s="40"/>
      <c r="I84" s="40"/>
      <c r="J84" s="40"/>
      <c r="K84" s="34" t="s">
        <v>30</v>
      </c>
      <c r="L84" s="40"/>
      <c r="M84" s="250" t="str">
        <f>E19</f>
        <v>AIP projekt s.r.o.</v>
      </c>
      <c r="N84" s="250"/>
      <c r="O84" s="250"/>
      <c r="P84" s="250"/>
      <c r="Q84" s="250"/>
      <c r="R84" s="41"/>
    </row>
    <row r="85" spans="2:47" s="1" customFormat="1" ht="14.45" customHeight="1">
      <c r="B85" s="39"/>
      <c r="C85" s="34" t="s">
        <v>29</v>
      </c>
      <c r="D85" s="40"/>
      <c r="E85" s="40"/>
      <c r="F85" s="32" t="str">
        <f>IF(E16="","",E16)</f>
        <v/>
      </c>
      <c r="G85" s="40"/>
      <c r="H85" s="40"/>
      <c r="I85" s="40"/>
      <c r="J85" s="40"/>
      <c r="K85" s="34" t="s">
        <v>33</v>
      </c>
      <c r="L85" s="40"/>
      <c r="M85" s="250"/>
      <c r="N85" s="250"/>
      <c r="O85" s="250"/>
      <c r="P85" s="250"/>
      <c r="Q85" s="250"/>
      <c r="R85" s="41"/>
    </row>
    <row r="86" spans="2:47" s="1" customFormat="1" ht="10.35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1"/>
    </row>
    <row r="87" spans="2:47" s="1" customFormat="1" ht="29.25" customHeight="1">
      <c r="B87" s="39"/>
      <c r="C87" s="301" t="s">
        <v>149</v>
      </c>
      <c r="D87" s="302"/>
      <c r="E87" s="302"/>
      <c r="F87" s="302"/>
      <c r="G87" s="302"/>
      <c r="H87" s="125"/>
      <c r="I87" s="125"/>
      <c r="J87" s="125"/>
      <c r="K87" s="125"/>
      <c r="L87" s="125"/>
      <c r="M87" s="125"/>
      <c r="N87" s="301" t="s">
        <v>150</v>
      </c>
      <c r="O87" s="302"/>
      <c r="P87" s="302"/>
      <c r="Q87" s="302"/>
      <c r="R87" s="41"/>
    </row>
    <row r="88" spans="2:47" s="1" customFormat="1" ht="10.35" customHeight="1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1"/>
    </row>
    <row r="89" spans="2:47" s="1" customFormat="1" ht="29.25" customHeight="1">
      <c r="B89" s="39"/>
      <c r="C89" s="133" t="s">
        <v>151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226">
        <f>N128</f>
        <v>0</v>
      </c>
      <c r="O89" s="298"/>
      <c r="P89" s="298"/>
      <c r="Q89" s="298"/>
      <c r="R89" s="41"/>
      <c r="AU89" s="23" t="s">
        <v>152</v>
      </c>
    </row>
    <row r="90" spans="2:47" s="7" customFormat="1" ht="24.95" customHeight="1">
      <c r="B90" s="134"/>
      <c r="C90" s="135"/>
      <c r="D90" s="136" t="s">
        <v>153</v>
      </c>
      <c r="E90" s="135"/>
      <c r="F90" s="135"/>
      <c r="G90" s="135"/>
      <c r="H90" s="135"/>
      <c r="I90" s="135"/>
      <c r="J90" s="135"/>
      <c r="K90" s="135"/>
      <c r="L90" s="135"/>
      <c r="M90" s="135"/>
      <c r="N90" s="291">
        <f>N129</f>
        <v>0</v>
      </c>
      <c r="O90" s="300"/>
      <c r="P90" s="300"/>
      <c r="Q90" s="300"/>
      <c r="R90" s="137"/>
    </row>
    <row r="91" spans="2:47" s="8" customFormat="1" ht="19.899999999999999" customHeight="1">
      <c r="B91" s="138"/>
      <c r="C91" s="103"/>
      <c r="D91" s="114" t="s">
        <v>156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1">
        <f>N130</f>
        <v>0</v>
      </c>
      <c r="O91" s="222"/>
      <c r="P91" s="222"/>
      <c r="Q91" s="222"/>
      <c r="R91" s="139"/>
    </row>
    <row r="92" spans="2:47" s="8" customFormat="1" ht="19.899999999999999" customHeight="1">
      <c r="B92" s="138"/>
      <c r="C92" s="103"/>
      <c r="D92" s="114" t="s">
        <v>157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1">
        <f>N133</f>
        <v>0</v>
      </c>
      <c r="O92" s="222"/>
      <c r="P92" s="222"/>
      <c r="Q92" s="222"/>
      <c r="R92" s="139"/>
    </row>
    <row r="93" spans="2:47" s="7" customFormat="1" ht="24.95" customHeight="1">
      <c r="B93" s="134"/>
      <c r="C93" s="135"/>
      <c r="D93" s="136" t="s">
        <v>158</v>
      </c>
      <c r="E93" s="135"/>
      <c r="F93" s="135"/>
      <c r="G93" s="135"/>
      <c r="H93" s="135"/>
      <c r="I93" s="135"/>
      <c r="J93" s="135"/>
      <c r="K93" s="135"/>
      <c r="L93" s="135"/>
      <c r="M93" s="135"/>
      <c r="N93" s="291">
        <f>N138</f>
        <v>0</v>
      </c>
      <c r="O93" s="300"/>
      <c r="P93" s="300"/>
      <c r="Q93" s="300"/>
      <c r="R93" s="137"/>
    </row>
    <row r="94" spans="2:47" s="8" customFormat="1" ht="19.899999999999999" customHeight="1">
      <c r="B94" s="138"/>
      <c r="C94" s="103"/>
      <c r="D94" s="114" t="s">
        <v>2078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21">
        <f>N139</f>
        <v>0</v>
      </c>
      <c r="O94" s="222"/>
      <c r="P94" s="222"/>
      <c r="Q94" s="222"/>
      <c r="R94" s="139"/>
    </row>
    <row r="95" spans="2:47" s="8" customFormat="1" ht="19.899999999999999" customHeight="1">
      <c r="B95" s="138"/>
      <c r="C95" s="103"/>
      <c r="D95" s="114" t="s">
        <v>1674</v>
      </c>
      <c r="E95" s="103"/>
      <c r="F95" s="103"/>
      <c r="G95" s="103"/>
      <c r="H95" s="103"/>
      <c r="I95" s="103"/>
      <c r="J95" s="103"/>
      <c r="K95" s="103"/>
      <c r="L95" s="103"/>
      <c r="M95" s="103"/>
      <c r="N95" s="221">
        <f>N155</f>
        <v>0</v>
      </c>
      <c r="O95" s="222"/>
      <c r="P95" s="222"/>
      <c r="Q95" s="222"/>
      <c r="R95" s="139"/>
    </row>
    <row r="96" spans="2:47" s="8" customFormat="1" ht="19.899999999999999" customHeight="1">
      <c r="B96" s="138"/>
      <c r="C96" s="103"/>
      <c r="D96" s="114" t="s">
        <v>2079</v>
      </c>
      <c r="E96" s="103"/>
      <c r="F96" s="103"/>
      <c r="G96" s="103"/>
      <c r="H96" s="103"/>
      <c r="I96" s="103"/>
      <c r="J96" s="103"/>
      <c r="K96" s="103"/>
      <c r="L96" s="103"/>
      <c r="M96" s="103"/>
      <c r="N96" s="221">
        <f>N162</f>
        <v>0</v>
      </c>
      <c r="O96" s="222"/>
      <c r="P96" s="222"/>
      <c r="Q96" s="222"/>
      <c r="R96" s="139"/>
    </row>
    <row r="97" spans="2:65" s="8" customFormat="1" ht="19.899999999999999" customHeight="1">
      <c r="B97" s="138"/>
      <c r="C97" s="103"/>
      <c r="D97" s="114" t="s">
        <v>1675</v>
      </c>
      <c r="E97" s="103"/>
      <c r="F97" s="103"/>
      <c r="G97" s="103"/>
      <c r="H97" s="103"/>
      <c r="I97" s="103"/>
      <c r="J97" s="103"/>
      <c r="K97" s="103"/>
      <c r="L97" s="103"/>
      <c r="M97" s="103"/>
      <c r="N97" s="221">
        <f>N194</f>
        <v>0</v>
      </c>
      <c r="O97" s="222"/>
      <c r="P97" s="222"/>
      <c r="Q97" s="222"/>
      <c r="R97" s="139"/>
    </row>
    <row r="98" spans="2:65" s="8" customFormat="1" ht="19.899999999999999" customHeight="1">
      <c r="B98" s="138"/>
      <c r="C98" s="103"/>
      <c r="D98" s="114" t="s">
        <v>2080</v>
      </c>
      <c r="E98" s="103"/>
      <c r="F98" s="103"/>
      <c r="G98" s="103"/>
      <c r="H98" s="103"/>
      <c r="I98" s="103"/>
      <c r="J98" s="103"/>
      <c r="K98" s="103"/>
      <c r="L98" s="103"/>
      <c r="M98" s="103"/>
      <c r="N98" s="221">
        <f>N219</f>
        <v>0</v>
      </c>
      <c r="O98" s="222"/>
      <c r="P98" s="222"/>
      <c r="Q98" s="222"/>
      <c r="R98" s="139"/>
    </row>
    <row r="99" spans="2:65" s="7" customFormat="1" ht="24.95" customHeight="1">
      <c r="B99" s="134"/>
      <c r="C99" s="135"/>
      <c r="D99" s="136" t="s">
        <v>1676</v>
      </c>
      <c r="E99" s="135"/>
      <c r="F99" s="135"/>
      <c r="G99" s="135"/>
      <c r="H99" s="135"/>
      <c r="I99" s="135"/>
      <c r="J99" s="135"/>
      <c r="K99" s="135"/>
      <c r="L99" s="135"/>
      <c r="M99" s="135"/>
      <c r="N99" s="291">
        <f>N242</f>
        <v>0</v>
      </c>
      <c r="O99" s="300"/>
      <c r="P99" s="300"/>
      <c r="Q99" s="300"/>
      <c r="R99" s="137"/>
    </row>
    <row r="100" spans="2:65" s="7" customFormat="1" ht="21.75" customHeight="1">
      <c r="B100" s="134"/>
      <c r="C100" s="135"/>
      <c r="D100" s="136" t="s">
        <v>168</v>
      </c>
      <c r="E100" s="135"/>
      <c r="F100" s="135"/>
      <c r="G100" s="135"/>
      <c r="H100" s="135"/>
      <c r="I100" s="135"/>
      <c r="J100" s="135"/>
      <c r="K100" s="135"/>
      <c r="L100" s="135"/>
      <c r="M100" s="135"/>
      <c r="N100" s="290">
        <f>N247</f>
        <v>0</v>
      </c>
      <c r="O100" s="300"/>
      <c r="P100" s="300"/>
      <c r="Q100" s="300"/>
      <c r="R100" s="137"/>
    </row>
    <row r="101" spans="2:65" s="1" customFormat="1" ht="21.75" customHeight="1"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1"/>
    </row>
    <row r="102" spans="2:65" s="1" customFormat="1" ht="29.25" customHeight="1">
      <c r="B102" s="39"/>
      <c r="C102" s="133" t="s">
        <v>169</v>
      </c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298">
        <f>ROUND(N103+N104+N105+N106+N107+N108,2)</f>
        <v>0</v>
      </c>
      <c r="O102" s="299"/>
      <c r="P102" s="299"/>
      <c r="Q102" s="299"/>
      <c r="R102" s="41"/>
      <c r="T102" s="140"/>
      <c r="U102" s="141" t="s">
        <v>39</v>
      </c>
    </row>
    <row r="103" spans="2:65" s="1" customFormat="1" ht="18" customHeight="1">
      <c r="B103" s="142"/>
      <c r="C103" s="143"/>
      <c r="D103" s="257" t="s">
        <v>170</v>
      </c>
      <c r="E103" s="292"/>
      <c r="F103" s="292"/>
      <c r="G103" s="292"/>
      <c r="H103" s="292"/>
      <c r="I103" s="143"/>
      <c r="J103" s="143"/>
      <c r="K103" s="143"/>
      <c r="L103" s="143"/>
      <c r="M103" s="143"/>
      <c r="N103" s="231">
        <f>ROUND(N89*T103,2)</f>
        <v>0</v>
      </c>
      <c r="O103" s="293"/>
      <c r="P103" s="293"/>
      <c r="Q103" s="293"/>
      <c r="R103" s="145"/>
      <c r="S103" s="146"/>
      <c r="T103" s="147"/>
      <c r="U103" s="148" t="s">
        <v>42</v>
      </c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9" t="s">
        <v>171</v>
      </c>
      <c r="AZ103" s="146"/>
      <c r="BA103" s="146"/>
      <c r="BB103" s="146"/>
      <c r="BC103" s="146"/>
      <c r="BD103" s="146"/>
      <c r="BE103" s="150">
        <f t="shared" ref="BE103:BE108" si="0">IF(U103="základná",N103,0)</f>
        <v>0</v>
      </c>
      <c r="BF103" s="150">
        <f t="shared" ref="BF103:BF108" si="1">IF(U103="znížená",N103,0)</f>
        <v>0</v>
      </c>
      <c r="BG103" s="150">
        <f t="shared" ref="BG103:BG108" si="2">IF(U103="zákl. prenesená",N103,0)</f>
        <v>0</v>
      </c>
      <c r="BH103" s="150">
        <f t="shared" ref="BH103:BH108" si="3">IF(U103="zníž. prenesená",N103,0)</f>
        <v>0</v>
      </c>
      <c r="BI103" s="150">
        <f t="shared" ref="BI103:BI108" si="4">IF(U103="nulová",N103,0)</f>
        <v>0</v>
      </c>
      <c r="BJ103" s="149" t="s">
        <v>87</v>
      </c>
      <c r="BK103" s="146"/>
      <c r="BL103" s="146"/>
      <c r="BM103" s="146"/>
    </row>
    <row r="104" spans="2:65" s="1" customFormat="1" ht="18" customHeight="1">
      <c r="B104" s="142"/>
      <c r="C104" s="143"/>
      <c r="D104" s="257" t="s">
        <v>172</v>
      </c>
      <c r="E104" s="292"/>
      <c r="F104" s="292"/>
      <c r="G104" s="292"/>
      <c r="H104" s="292"/>
      <c r="I104" s="143"/>
      <c r="J104" s="143"/>
      <c r="K104" s="143"/>
      <c r="L104" s="143"/>
      <c r="M104" s="143"/>
      <c r="N104" s="231">
        <f>ROUND(N89*T104,2)</f>
        <v>0</v>
      </c>
      <c r="O104" s="293"/>
      <c r="P104" s="293"/>
      <c r="Q104" s="293"/>
      <c r="R104" s="145"/>
      <c r="S104" s="146"/>
      <c r="T104" s="147"/>
      <c r="U104" s="148" t="s">
        <v>42</v>
      </c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9" t="s">
        <v>171</v>
      </c>
      <c r="AZ104" s="146"/>
      <c r="BA104" s="146"/>
      <c r="BB104" s="146"/>
      <c r="BC104" s="146"/>
      <c r="BD104" s="146"/>
      <c r="BE104" s="150">
        <f t="shared" si="0"/>
        <v>0</v>
      </c>
      <c r="BF104" s="150">
        <f t="shared" si="1"/>
        <v>0</v>
      </c>
      <c r="BG104" s="150">
        <f t="shared" si="2"/>
        <v>0</v>
      </c>
      <c r="BH104" s="150">
        <f t="shared" si="3"/>
        <v>0</v>
      </c>
      <c r="BI104" s="150">
        <f t="shared" si="4"/>
        <v>0</v>
      </c>
      <c r="BJ104" s="149" t="s">
        <v>87</v>
      </c>
      <c r="BK104" s="146"/>
      <c r="BL104" s="146"/>
      <c r="BM104" s="146"/>
    </row>
    <row r="105" spans="2:65" s="1" customFormat="1" ht="18" customHeight="1">
      <c r="B105" s="142"/>
      <c r="C105" s="143"/>
      <c r="D105" s="257" t="s">
        <v>173</v>
      </c>
      <c r="E105" s="292"/>
      <c r="F105" s="292"/>
      <c r="G105" s="292"/>
      <c r="H105" s="292"/>
      <c r="I105" s="143"/>
      <c r="J105" s="143"/>
      <c r="K105" s="143"/>
      <c r="L105" s="143"/>
      <c r="M105" s="143"/>
      <c r="N105" s="231">
        <f>ROUND(N89*T105,2)</f>
        <v>0</v>
      </c>
      <c r="O105" s="293"/>
      <c r="P105" s="293"/>
      <c r="Q105" s="293"/>
      <c r="R105" s="145"/>
      <c r="S105" s="146"/>
      <c r="T105" s="147"/>
      <c r="U105" s="148" t="s">
        <v>42</v>
      </c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9" t="s">
        <v>171</v>
      </c>
      <c r="AZ105" s="146"/>
      <c r="BA105" s="146"/>
      <c r="BB105" s="146"/>
      <c r="BC105" s="146"/>
      <c r="BD105" s="146"/>
      <c r="BE105" s="150">
        <f t="shared" si="0"/>
        <v>0</v>
      </c>
      <c r="BF105" s="150">
        <f t="shared" si="1"/>
        <v>0</v>
      </c>
      <c r="BG105" s="150">
        <f t="shared" si="2"/>
        <v>0</v>
      </c>
      <c r="BH105" s="150">
        <f t="shared" si="3"/>
        <v>0</v>
      </c>
      <c r="BI105" s="150">
        <f t="shared" si="4"/>
        <v>0</v>
      </c>
      <c r="BJ105" s="149" t="s">
        <v>87</v>
      </c>
      <c r="BK105" s="146"/>
      <c r="BL105" s="146"/>
      <c r="BM105" s="146"/>
    </row>
    <row r="106" spans="2:65" s="1" customFormat="1" ht="18" customHeight="1">
      <c r="B106" s="142"/>
      <c r="C106" s="143"/>
      <c r="D106" s="257" t="s">
        <v>174</v>
      </c>
      <c r="E106" s="292"/>
      <c r="F106" s="292"/>
      <c r="G106" s="292"/>
      <c r="H106" s="292"/>
      <c r="I106" s="143"/>
      <c r="J106" s="143"/>
      <c r="K106" s="143"/>
      <c r="L106" s="143"/>
      <c r="M106" s="143"/>
      <c r="N106" s="231">
        <f>ROUND(N89*T106,2)</f>
        <v>0</v>
      </c>
      <c r="O106" s="293"/>
      <c r="P106" s="293"/>
      <c r="Q106" s="293"/>
      <c r="R106" s="145"/>
      <c r="S106" s="146"/>
      <c r="T106" s="147"/>
      <c r="U106" s="148" t="s">
        <v>42</v>
      </c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9" t="s">
        <v>171</v>
      </c>
      <c r="AZ106" s="146"/>
      <c r="BA106" s="146"/>
      <c r="BB106" s="146"/>
      <c r="BC106" s="146"/>
      <c r="BD106" s="146"/>
      <c r="BE106" s="150">
        <f t="shared" si="0"/>
        <v>0</v>
      </c>
      <c r="BF106" s="150">
        <f t="shared" si="1"/>
        <v>0</v>
      </c>
      <c r="BG106" s="150">
        <f t="shared" si="2"/>
        <v>0</v>
      </c>
      <c r="BH106" s="150">
        <f t="shared" si="3"/>
        <v>0</v>
      </c>
      <c r="BI106" s="150">
        <f t="shared" si="4"/>
        <v>0</v>
      </c>
      <c r="BJ106" s="149" t="s">
        <v>87</v>
      </c>
      <c r="BK106" s="146"/>
      <c r="BL106" s="146"/>
      <c r="BM106" s="146"/>
    </row>
    <row r="107" spans="2:65" s="1" customFormat="1" ht="18" customHeight="1">
      <c r="B107" s="142"/>
      <c r="C107" s="143"/>
      <c r="D107" s="257" t="s">
        <v>175</v>
      </c>
      <c r="E107" s="292"/>
      <c r="F107" s="292"/>
      <c r="G107" s="292"/>
      <c r="H107" s="292"/>
      <c r="I107" s="143"/>
      <c r="J107" s="143"/>
      <c r="K107" s="143"/>
      <c r="L107" s="143"/>
      <c r="M107" s="143"/>
      <c r="N107" s="231">
        <f>ROUND(N89*T107,2)</f>
        <v>0</v>
      </c>
      <c r="O107" s="293"/>
      <c r="P107" s="293"/>
      <c r="Q107" s="293"/>
      <c r="R107" s="145"/>
      <c r="S107" s="146"/>
      <c r="T107" s="147"/>
      <c r="U107" s="148" t="s">
        <v>42</v>
      </c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9" t="s">
        <v>171</v>
      </c>
      <c r="AZ107" s="146"/>
      <c r="BA107" s="146"/>
      <c r="BB107" s="146"/>
      <c r="BC107" s="146"/>
      <c r="BD107" s="146"/>
      <c r="BE107" s="150">
        <f t="shared" si="0"/>
        <v>0</v>
      </c>
      <c r="BF107" s="150">
        <f t="shared" si="1"/>
        <v>0</v>
      </c>
      <c r="BG107" s="150">
        <f t="shared" si="2"/>
        <v>0</v>
      </c>
      <c r="BH107" s="150">
        <f t="shared" si="3"/>
        <v>0</v>
      </c>
      <c r="BI107" s="150">
        <f t="shared" si="4"/>
        <v>0</v>
      </c>
      <c r="BJ107" s="149" t="s">
        <v>87</v>
      </c>
      <c r="BK107" s="146"/>
      <c r="BL107" s="146"/>
      <c r="BM107" s="146"/>
    </row>
    <row r="108" spans="2:65" s="1" customFormat="1" ht="18" customHeight="1">
      <c r="B108" s="142"/>
      <c r="C108" s="143"/>
      <c r="D108" s="144" t="s">
        <v>176</v>
      </c>
      <c r="E108" s="143"/>
      <c r="F108" s="143"/>
      <c r="G108" s="143"/>
      <c r="H108" s="143"/>
      <c r="I108" s="143"/>
      <c r="J108" s="143"/>
      <c r="K108" s="143"/>
      <c r="L108" s="143"/>
      <c r="M108" s="143"/>
      <c r="N108" s="231">
        <f>ROUND(N89*T108,2)</f>
        <v>0</v>
      </c>
      <c r="O108" s="293"/>
      <c r="P108" s="293"/>
      <c r="Q108" s="293"/>
      <c r="R108" s="145"/>
      <c r="S108" s="146"/>
      <c r="T108" s="151"/>
      <c r="U108" s="152" t="s">
        <v>42</v>
      </c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9" t="s">
        <v>177</v>
      </c>
      <c r="AZ108" s="146"/>
      <c r="BA108" s="146"/>
      <c r="BB108" s="146"/>
      <c r="BC108" s="146"/>
      <c r="BD108" s="146"/>
      <c r="BE108" s="150">
        <f t="shared" si="0"/>
        <v>0</v>
      </c>
      <c r="BF108" s="150">
        <f t="shared" si="1"/>
        <v>0</v>
      </c>
      <c r="BG108" s="150">
        <f t="shared" si="2"/>
        <v>0</v>
      </c>
      <c r="BH108" s="150">
        <f t="shared" si="3"/>
        <v>0</v>
      </c>
      <c r="BI108" s="150">
        <f t="shared" si="4"/>
        <v>0</v>
      </c>
      <c r="BJ108" s="149" t="s">
        <v>87</v>
      </c>
      <c r="BK108" s="146"/>
      <c r="BL108" s="146"/>
      <c r="BM108" s="146"/>
    </row>
    <row r="109" spans="2:65" s="1" customFormat="1"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1"/>
    </row>
    <row r="110" spans="2:65" s="1" customFormat="1" ht="29.25" customHeight="1">
      <c r="B110" s="39"/>
      <c r="C110" s="124" t="s">
        <v>136</v>
      </c>
      <c r="D110" s="125"/>
      <c r="E110" s="125"/>
      <c r="F110" s="125"/>
      <c r="G110" s="125"/>
      <c r="H110" s="125"/>
      <c r="I110" s="125"/>
      <c r="J110" s="125"/>
      <c r="K110" s="125"/>
      <c r="L110" s="232">
        <f>ROUND(SUM(N89+N102),2)</f>
        <v>0</v>
      </c>
      <c r="M110" s="232"/>
      <c r="N110" s="232"/>
      <c r="O110" s="232"/>
      <c r="P110" s="232"/>
      <c r="Q110" s="232"/>
      <c r="R110" s="41"/>
    </row>
    <row r="111" spans="2:65" s="1" customFormat="1" ht="6.95" customHeight="1">
      <c r="B111" s="63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5"/>
    </row>
    <row r="115" spans="2:63" s="1" customFormat="1" ht="6.95" customHeight="1">
      <c r="B115" s="66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8"/>
    </row>
    <row r="116" spans="2:63" s="1" customFormat="1" ht="36.950000000000003" customHeight="1">
      <c r="B116" s="39"/>
      <c r="C116" s="242" t="s">
        <v>178</v>
      </c>
      <c r="D116" s="294"/>
      <c r="E116" s="294"/>
      <c r="F116" s="294"/>
      <c r="G116" s="294"/>
      <c r="H116" s="294"/>
      <c r="I116" s="294"/>
      <c r="J116" s="294"/>
      <c r="K116" s="294"/>
      <c r="L116" s="294"/>
      <c r="M116" s="294"/>
      <c r="N116" s="294"/>
      <c r="O116" s="294"/>
      <c r="P116" s="294"/>
      <c r="Q116" s="294"/>
      <c r="R116" s="41"/>
    </row>
    <row r="117" spans="2:63" s="1" customFormat="1" ht="6.95" customHeight="1"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1"/>
    </row>
    <row r="118" spans="2:63" s="1" customFormat="1" ht="30" customHeight="1">
      <c r="B118" s="39"/>
      <c r="C118" s="34" t="s">
        <v>18</v>
      </c>
      <c r="D118" s="40"/>
      <c r="E118" s="40"/>
      <c r="F118" s="295" t="str">
        <f>F6</f>
        <v>Komunitné centrum Vyšný Orlík</v>
      </c>
      <c r="G118" s="296"/>
      <c r="H118" s="296"/>
      <c r="I118" s="296"/>
      <c r="J118" s="296"/>
      <c r="K118" s="296"/>
      <c r="L118" s="296"/>
      <c r="M118" s="296"/>
      <c r="N118" s="296"/>
      <c r="O118" s="296"/>
      <c r="P118" s="296"/>
      <c r="Q118" s="40"/>
      <c r="R118" s="41"/>
    </row>
    <row r="119" spans="2:63" ht="30" customHeight="1">
      <c r="B119" s="27"/>
      <c r="C119" s="34" t="s">
        <v>143</v>
      </c>
      <c r="D119" s="30"/>
      <c r="E119" s="30"/>
      <c r="F119" s="295" t="s">
        <v>2047</v>
      </c>
      <c r="G119" s="234"/>
      <c r="H119" s="234"/>
      <c r="I119" s="234"/>
      <c r="J119" s="234"/>
      <c r="K119" s="234"/>
      <c r="L119" s="234"/>
      <c r="M119" s="234"/>
      <c r="N119" s="234"/>
      <c r="O119" s="234"/>
      <c r="P119" s="234"/>
      <c r="Q119" s="30"/>
      <c r="R119" s="28"/>
    </row>
    <row r="120" spans="2:63" s="1" customFormat="1" ht="36.950000000000003" customHeight="1">
      <c r="B120" s="39"/>
      <c r="C120" s="73" t="s">
        <v>145</v>
      </c>
      <c r="D120" s="40"/>
      <c r="E120" s="40"/>
      <c r="F120" s="244" t="str">
        <f>F8</f>
        <v>03.2 - Vykurovanie</v>
      </c>
      <c r="G120" s="294"/>
      <c r="H120" s="294"/>
      <c r="I120" s="294"/>
      <c r="J120" s="294"/>
      <c r="K120" s="294"/>
      <c r="L120" s="294"/>
      <c r="M120" s="294"/>
      <c r="N120" s="294"/>
      <c r="O120" s="294"/>
      <c r="P120" s="294"/>
      <c r="Q120" s="40"/>
      <c r="R120" s="41"/>
    </row>
    <row r="121" spans="2:63" s="1" customFormat="1" ht="6.95" customHeight="1"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1"/>
    </row>
    <row r="122" spans="2:63" s="1" customFormat="1" ht="18" customHeight="1">
      <c r="B122" s="39"/>
      <c r="C122" s="34" t="s">
        <v>22</v>
      </c>
      <c r="D122" s="40"/>
      <c r="E122" s="40"/>
      <c r="F122" s="32" t="str">
        <f>F10</f>
        <v xml:space="preserve"> </v>
      </c>
      <c r="G122" s="40"/>
      <c r="H122" s="40"/>
      <c r="I122" s="40"/>
      <c r="J122" s="40"/>
      <c r="K122" s="34" t="s">
        <v>24</v>
      </c>
      <c r="L122" s="40"/>
      <c r="M122" s="297" t="str">
        <f>IF(O10="","",O10)</f>
        <v/>
      </c>
      <c r="N122" s="297"/>
      <c r="O122" s="297"/>
      <c r="P122" s="297"/>
      <c r="Q122" s="40"/>
      <c r="R122" s="41"/>
    </row>
    <row r="123" spans="2:63" s="1" customFormat="1" ht="6.95" customHeight="1"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1"/>
    </row>
    <row r="124" spans="2:63" s="1" customFormat="1" ht="15">
      <c r="B124" s="39"/>
      <c r="C124" s="34" t="s">
        <v>25</v>
      </c>
      <c r="D124" s="40"/>
      <c r="E124" s="40"/>
      <c r="F124" s="32" t="str">
        <f>E13</f>
        <v xml:space="preserve"> </v>
      </c>
      <c r="G124" s="40"/>
      <c r="H124" s="40"/>
      <c r="I124" s="40"/>
      <c r="J124" s="40"/>
      <c r="K124" s="34" t="s">
        <v>30</v>
      </c>
      <c r="L124" s="40"/>
      <c r="M124" s="250" t="str">
        <f>E19</f>
        <v>AIP projekt s.r.o.</v>
      </c>
      <c r="N124" s="250"/>
      <c r="O124" s="250"/>
      <c r="P124" s="250"/>
      <c r="Q124" s="250"/>
      <c r="R124" s="41"/>
    </row>
    <row r="125" spans="2:63" s="1" customFormat="1" ht="14.45" customHeight="1">
      <c r="B125" s="39"/>
      <c r="C125" s="34" t="s">
        <v>29</v>
      </c>
      <c r="D125" s="40"/>
      <c r="E125" s="40"/>
      <c r="F125" s="32" t="str">
        <f>IF(E16="","",E16)</f>
        <v/>
      </c>
      <c r="G125" s="40"/>
      <c r="H125" s="40"/>
      <c r="I125" s="40"/>
      <c r="J125" s="40"/>
      <c r="K125" s="34" t="s">
        <v>33</v>
      </c>
      <c r="L125" s="40"/>
      <c r="M125" s="250"/>
      <c r="N125" s="250"/>
      <c r="O125" s="250"/>
      <c r="P125" s="250"/>
      <c r="Q125" s="250"/>
      <c r="R125" s="41"/>
    </row>
    <row r="126" spans="2:63" s="1" customFormat="1" ht="10.35" customHeight="1"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1"/>
    </row>
    <row r="127" spans="2:63" s="9" customFormat="1" ht="29.25" customHeight="1">
      <c r="B127" s="153"/>
      <c r="C127" s="154" t="s">
        <v>179</v>
      </c>
      <c r="D127" s="155" t="s">
        <v>180</v>
      </c>
      <c r="E127" s="155" t="s">
        <v>57</v>
      </c>
      <c r="F127" s="286" t="s">
        <v>181</v>
      </c>
      <c r="G127" s="286"/>
      <c r="H127" s="286"/>
      <c r="I127" s="286"/>
      <c r="J127" s="155" t="s">
        <v>182</v>
      </c>
      <c r="K127" s="155" t="s">
        <v>183</v>
      </c>
      <c r="L127" s="286" t="s">
        <v>184</v>
      </c>
      <c r="M127" s="286"/>
      <c r="N127" s="286" t="s">
        <v>150</v>
      </c>
      <c r="O127" s="286"/>
      <c r="P127" s="286"/>
      <c r="Q127" s="287"/>
      <c r="R127" s="156"/>
      <c r="T127" s="80" t="s">
        <v>185</v>
      </c>
      <c r="U127" s="81" t="s">
        <v>39</v>
      </c>
      <c r="V127" s="81" t="s">
        <v>186</v>
      </c>
      <c r="W127" s="81" t="s">
        <v>187</v>
      </c>
      <c r="X127" s="81" t="s">
        <v>188</v>
      </c>
      <c r="Y127" s="81" t="s">
        <v>189</v>
      </c>
      <c r="Z127" s="81" t="s">
        <v>190</v>
      </c>
      <c r="AA127" s="82" t="s">
        <v>191</v>
      </c>
    </row>
    <row r="128" spans="2:63" s="1" customFormat="1" ht="29.25" customHeight="1">
      <c r="B128" s="39"/>
      <c r="C128" s="84" t="s">
        <v>147</v>
      </c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288">
        <f>BK128</f>
        <v>0</v>
      </c>
      <c r="O128" s="289"/>
      <c r="P128" s="289"/>
      <c r="Q128" s="289"/>
      <c r="R128" s="41"/>
      <c r="T128" s="83"/>
      <c r="U128" s="55"/>
      <c r="V128" s="55"/>
      <c r="W128" s="157">
        <f>W129+W138+W242+W247</f>
        <v>0</v>
      </c>
      <c r="X128" s="55"/>
      <c r="Y128" s="157">
        <f>Y129+Y138+Y242+Y247</f>
        <v>0</v>
      </c>
      <c r="Z128" s="55"/>
      <c r="AA128" s="158">
        <f>AA129+AA138+AA242+AA247</f>
        <v>0</v>
      </c>
      <c r="AT128" s="23" t="s">
        <v>74</v>
      </c>
      <c r="AU128" s="23" t="s">
        <v>152</v>
      </c>
      <c r="BK128" s="159">
        <f>BK129+BK138+BK242+BK247</f>
        <v>0</v>
      </c>
    </row>
    <row r="129" spans="2:65" s="10" customFormat="1" ht="37.35" customHeight="1">
      <c r="B129" s="160"/>
      <c r="C129" s="161"/>
      <c r="D129" s="162" t="s">
        <v>153</v>
      </c>
      <c r="E129" s="162"/>
      <c r="F129" s="162"/>
      <c r="G129" s="162"/>
      <c r="H129" s="162"/>
      <c r="I129" s="162"/>
      <c r="J129" s="162"/>
      <c r="K129" s="162"/>
      <c r="L129" s="162"/>
      <c r="M129" s="162"/>
      <c r="N129" s="290">
        <f>BK129</f>
        <v>0</v>
      </c>
      <c r="O129" s="291"/>
      <c r="P129" s="291"/>
      <c r="Q129" s="291"/>
      <c r="R129" s="163"/>
      <c r="T129" s="164"/>
      <c r="U129" s="161"/>
      <c r="V129" s="161"/>
      <c r="W129" s="165">
        <f>W130+W133</f>
        <v>0</v>
      </c>
      <c r="X129" s="161"/>
      <c r="Y129" s="165">
        <f>Y130+Y133</f>
        <v>0</v>
      </c>
      <c r="Z129" s="161"/>
      <c r="AA129" s="166">
        <f>AA130+AA133</f>
        <v>0</v>
      </c>
      <c r="AR129" s="167" t="s">
        <v>82</v>
      </c>
      <c r="AT129" s="168" t="s">
        <v>74</v>
      </c>
      <c r="AU129" s="168" t="s">
        <v>75</v>
      </c>
      <c r="AY129" s="167" t="s">
        <v>192</v>
      </c>
      <c r="BK129" s="169">
        <f>BK130+BK133</f>
        <v>0</v>
      </c>
    </row>
    <row r="130" spans="2:65" s="10" customFormat="1" ht="19.899999999999999" customHeight="1">
      <c r="B130" s="160"/>
      <c r="C130" s="161"/>
      <c r="D130" s="170" t="s">
        <v>156</v>
      </c>
      <c r="E130" s="170"/>
      <c r="F130" s="170"/>
      <c r="G130" s="170"/>
      <c r="H130" s="170"/>
      <c r="I130" s="170"/>
      <c r="J130" s="170"/>
      <c r="K130" s="170"/>
      <c r="L130" s="170"/>
      <c r="M130" s="170"/>
      <c r="N130" s="280">
        <f>BK130</f>
        <v>0</v>
      </c>
      <c r="O130" s="281"/>
      <c r="P130" s="281"/>
      <c r="Q130" s="281"/>
      <c r="R130" s="163"/>
      <c r="T130" s="164"/>
      <c r="U130" s="161"/>
      <c r="V130" s="161"/>
      <c r="W130" s="165">
        <f>SUM(W131:W132)</f>
        <v>0</v>
      </c>
      <c r="X130" s="161"/>
      <c r="Y130" s="165">
        <f>SUM(Y131:Y132)</f>
        <v>0</v>
      </c>
      <c r="Z130" s="161"/>
      <c r="AA130" s="166">
        <f>SUM(AA131:AA132)</f>
        <v>0</v>
      </c>
      <c r="AR130" s="167" t="s">
        <v>82</v>
      </c>
      <c r="AT130" s="168" t="s">
        <v>74</v>
      </c>
      <c r="AU130" s="168" t="s">
        <v>82</v>
      </c>
      <c r="AY130" s="167" t="s">
        <v>192</v>
      </c>
      <c r="BK130" s="169">
        <f>SUM(BK131:BK132)</f>
        <v>0</v>
      </c>
    </row>
    <row r="131" spans="2:65" s="1" customFormat="1" ht="25.5" customHeight="1">
      <c r="B131" s="142"/>
      <c r="C131" s="171" t="s">
        <v>82</v>
      </c>
      <c r="D131" s="171" t="s">
        <v>193</v>
      </c>
      <c r="E131" s="172" t="s">
        <v>2081</v>
      </c>
      <c r="F131" s="268" t="s">
        <v>2082</v>
      </c>
      <c r="G131" s="268"/>
      <c r="H131" s="268"/>
      <c r="I131" s="268"/>
      <c r="J131" s="173" t="s">
        <v>196</v>
      </c>
      <c r="K131" s="174">
        <v>2</v>
      </c>
      <c r="L131" s="277">
        <v>0</v>
      </c>
      <c r="M131" s="277"/>
      <c r="N131" s="267">
        <f>ROUND(L131*K131,2)</f>
        <v>0</v>
      </c>
      <c r="O131" s="267"/>
      <c r="P131" s="267"/>
      <c r="Q131" s="267"/>
      <c r="R131" s="145"/>
      <c r="T131" s="175" t="s">
        <v>5</v>
      </c>
      <c r="U131" s="48" t="s">
        <v>42</v>
      </c>
      <c r="V131" s="40"/>
      <c r="W131" s="176">
        <f>V131*K131</f>
        <v>0</v>
      </c>
      <c r="X131" s="176">
        <v>0</v>
      </c>
      <c r="Y131" s="176">
        <f>X131*K131</f>
        <v>0</v>
      </c>
      <c r="Z131" s="176">
        <v>0</v>
      </c>
      <c r="AA131" s="177">
        <f>Z131*K131</f>
        <v>0</v>
      </c>
      <c r="AR131" s="23" t="s">
        <v>197</v>
      </c>
      <c r="AT131" s="23" t="s">
        <v>193</v>
      </c>
      <c r="AU131" s="23" t="s">
        <v>87</v>
      </c>
      <c r="AY131" s="23" t="s">
        <v>192</v>
      </c>
      <c r="BE131" s="118">
        <f>IF(U131="základná",N131,0)</f>
        <v>0</v>
      </c>
      <c r="BF131" s="118">
        <f>IF(U131="znížená",N131,0)</f>
        <v>0</v>
      </c>
      <c r="BG131" s="118">
        <f>IF(U131="zákl. prenesená",N131,0)</f>
        <v>0</v>
      </c>
      <c r="BH131" s="118">
        <f>IF(U131="zníž. prenesená",N131,0)</f>
        <v>0</v>
      </c>
      <c r="BI131" s="118">
        <f>IF(U131="nulová",N131,0)</f>
        <v>0</v>
      </c>
      <c r="BJ131" s="23" t="s">
        <v>87</v>
      </c>
      <c r="BK131" s="118">
        <f>ROUND(L131*K131,2)</f>
        <v>0</v>
      </c>
      <c r="BL131" s="23" t="s">
        <v>197</v>
      </c>
      <c r="BM131" s="23" t="s">
        <v>87</v>
      </c>
    </row>
    <row r="132" spans="2:65" s="1" customFormat="1" ht="16.5" customHeight="1">
      <c r="B132" s="142"/>
      <c r="C132" s="171" t="s">
        <v>87</v>
      </c>
      <c r="D132" s="171" t="s">
        <v>193</v>
      </c>
      <c r="E132" s="172" t="s">
        <v>2083</v>
      </c>
      <c r="F132" s="268" t="s">
        <v>2084</v>
      </c>
      <c r="G132" s="268"/>
      <c r="H132" s="268"/>
      <c r="I132" s="268"/>
      <c r="J132" s="173" t="s">
        <v>5</v>
      </c>
      <c r="K132" s="174">
        <v>1</v>
      </c>
      <c r="L132" s="277">
        <v>0</v>
      </c>
      <c r="M132" s="277"/>
      <c r="N132" s="267">
        <f>ROUND(L132*K132,2)</f>
        <v>0</v>
      </c>
      <c r="O132" s="267"/>
      <c r="P132" s="267"/>
      <c r="Q132" s="267"/>
      <c r="R132" s="145"/>
      <c r="T132" s="175" t="s">
        <v>5</v>
      </c>
      <c r="U132" s="48" t="s">
        <v>42</v>
      </c>
      <c r="V132" s="40"/>
      <c r="W132" s="176">
        <f>V132*K132</f>
        <v>0</v>
      </c>
      <c r="X132" s="176">
        <v>0</v>
      </c>
      <c r="Y132" s="176">
        <f>X132*K132</f>
        <v>0</v>
      </c>
      <c r="Z132" s="176">
        <v>0</v>
      </c>
      <c r="AA132" s="177">
        <f>Z132*K132</f>
        <v>0</v>
      </c>
      <c r="AR132" s="23" t="s">
        <v>197</v>
      </c>
      <c r="AT132" s="23" t="s">
        <v>193</v>
      </c>
      <c r="AU132" s="23" t="s">
        <v>87</v>
      </c>
      <c r="AY132" s="23" t="s">
        <v>192</v>
      </c>
      <c r="BE132" s="118">
        <f>IF(U132="základná",N132,0)</f>
        <v>0</v>
      </c>
      <c r="BF132" s="118">
        <f>IF(U132="znížená",N132,0)</f>
        <v>0</v>
      </c>
      <c r="BG132" s="118">
        <f>IF(U132="zákl. prenesená",N132,0)</f>
        <v>0</v>
      </c>
      <c r="BH132" s="118">
        <f>IF(U132="zníž. prenesená",N132,0)</f>
        <v>0</v>
      </c>
      <c r="BI132" s="118">
        <f>IF(U132="nulová",N132,0)</f>
        <v>0</v>
      </c>
      <c r="BJ132" s="23" t="s">
        <v>87</v>
      </c>
      <c r="BK132" s="118">
        <f>ROUND(L132*K132,2)</f>
        <v>0</v>
      </c>
      <c r="BL132" s="23" t="s">
        <v>197</v>
      </c>
      <c r="BM132" s="23" t="s">
        <v>197</v>
      </c>
    </row>
    <row r="133" spans="2:65" s="10" customFormat="1" ht="29.85" customHeight="1">
      <c r="B133" s="160"/>
      <c r="C133" s="161"/>
      <c r="D133" s="170" t="s">
        <v>157</v>
      </c>
      <c r="E133" s="170"/>
      <c r="F133" s="170"/>
      <c r="G133" s="170"/>
      <c r="H133" s="170"/>
      <c r="I133" s="170"/>
      <c r="J133" s="170"/>
      <c r="K133" s="170"/>
      <c r="L133" s="170"/>
      <c r="M133" s="170"/>
      <c r="N133" s="315">
        <f>BK133</f>
        <v>0</v>
      </c>
      <c r="O133" s="316"/>
      <c r="P133" s="316"/>
      <c r="Q133" s="316"/>
      <c r="R133" s="163"/>
      <c r="T133" s="164"/>
      <c r="U133" s="161"/>
      <c r="V133" s="161"/>
      <c r="W133" s="165">
        <f>SUM(W134:W137)</f>
        <v>0</v>
      </c>
      <c r="X133" s="161"/>
      <c r="Y133" s="165">
        <f>SUM(Y134:Y137)</f>
        <v>0</v>
      </c>
      <c r="Z133" s="161"/>
      <c r="AA133" s="166">
        <f>SUM(AA134:AA137)</f>
        <v>0</v>
      </c>
      <c r="AR133" s="167" t="s">
        <v>82</v>
      </c>
      <c r="AT133" s="168" t="s">
        <v>74</v>
      </c>
      <c r="AU133" s="168" t="s">
        <v>82</v>
      </c>
      <c r="AY133" s="167" t="s">
        <v>192</v>
      </c>
      <c r="BK133" s="169">
        <f>SUM(BK134:BK137)</f>
        <v>0</v>
      </c>
    </row>
    <row r="134" spans="2:65" s="1" customFormat="1" ht="38.25" customHeight="1">
      <c r="B134" s="142"/>
      <c r="C134" s="171" t="s">
        <v>202</v>
      </c>
      <c r="D134" s="171" t="s">
        <v>193</v>
      </c>
      <c r="E134" s="172" t="s">
        <v>2085</v>
      </c>
      <c r="F134" s="268" t="s">
        <v>2086</v>
      </c>
      <c r="G134" s="268"/>
      <c r="H134" s="268"/>
      <c r="I134" s="268"/>
      <c r="J134" s="173" t="s">
        <v>2087</v>
      </c>
      <c r="K134" s="174">
        <v>167</v>
      </c>
      <c r="L134" s="277">
        <v>0</v>
      </c>
      <c r="M134" s="277"/>
      <c r="N134" s="267">
        <f>ROUND(L134*K134,2)</f>
        <v>0</v>
      </c>
      <c r="O134" s="267"/>
      <c r="P134" s="267"/>
      <c r="Q134" s="267"/>
      <c r="R134" s="145"/>
      <c r="T134" s="175" t="s">
        <v>5</v>
      </c>
      <c r="U134" s="48" t="s">
        <v>42</v>
      </c>
      <c r="V134" s="40"/>
      <c r="W134" s="176">
        <f>V134*K134</f>
        <v>0</v>
      </c>
      <c r="X134" s="176">
        <v>0</v>
      </c>
      <c r="Y134" s="176">
        <f>X134*K134</f>
        <v>0</v>
      </c>
      <c r="Z134" s="176">
        <v>0</v>
      </c>
      <c r="AA134" s="177">
        <f>Z134*K134</f>
        <v>0</v>
      </c>
      <c r="AR134" s="23" t="s">
        <v>197</v>
      </c>
      <c r="AT134" s="23" t="s">
        <v>193</v>
      </c>
      <c r="AU134" s="23" t="s">
        <v>87</v>
      </c>
      <c r="AY134" s="23" t="s">
        <v>192</v>
      </c>
      <c r="BE134" s="118">
        <f>IF(U134="základná",N134,0)</f>
        <v>0</v>
      </c>
      <c r="BF134" s="118">
        <f>IF(U134="znížená",N134,0)</f>
        <v>0</v>
      </c>
      <c r="BG134" s="118">
        <f>IF(U134="zákl. prenesená",N134,0)</f>
        <v>0</v>
      </c>
      <c r="BH134" s="118">
        <f>IF(U134="zníž. prenesená",N134,0)</f>
        <v>0</v>
      </c>
      <c r="BI134" s="118">
        <f>IF(U134="nulová",N134,0)</f>
        <v>0</v>
      </c>
      <c r="BJ134" s="23" t="s">
        <v>87</v>
      </c>
      <c r="BK134" s="118">
        <f>ROUND(L134*K134,2)</f>
        <v>0</v>
      </c>
      <c r="BL134" s="23" t="s">
        <v>197</v>
      </c>
      <c r="BM134" s="23" t="s">
        <v>218</v>
      </c>
    </row>
    <row r="135" spans="2:65" s="1" customFormat="1" ht="38.25" customHeight="1">
      <c r="B135" s="142"/>
      <c r="C135" s="171" t="s">
        <v>197</v>
      </c>
      <c r="D135" s="171" t="s">
        <v>193</v>
      </c>
      <c r="E135" s="172" t="s">
        <v>2088</v>
      </c>
      <c r="F135" s="268" t="s">
        <v>2089</v>
      </c>
      <c r="G135" s="268"/>
      <c r="H135" s="268"/>
      <c r="I135" s="268"/>
      <c r="J135" s="173" t="s">
        <v>2087</v>
      </c>
      <c r="K135" s="174">
        <v>220</v>
      </c>
      <c r="L135" s="277">
        <v>0</v>
      </c>
      <c r="M135" s="277"/>
      <c r="N135" s="267">
        <f>ROUND(L135*K135,2)</f>
        <v>0</v>
      </c>
      <c r="O135" s="267"/>
      <c r="P135" s="267"/>
      <c r="Q135" s="267"/>
      <c r="R135" s="145"/>
      <c r="T135" s="175" t="s">
        <v>5</v>
      </c>
      <c r="U135" s="48" t="s">
        <v>42</v>
      </c>
      <c r="V135" s="40"/>
      <c r="W135" s="176">
        <f>V135*K135</f>
        <v>0</v>
      </c>
      <c r="X135" s="176">
        <v>0</v>
      </c>
      <c r="Y135" s="176">
        <f>X135*K135</f>
        <v>0</v>
      </c>
      <c r="Z135" s="176">
        <v>0</v>
      </c>
      <c r="AA135" s="177">
        <f>Z135*K135</f>
        <v>0</v>
      </c>
      <c r="AR135" s="23" t="s">
        <v>197</v>
      </c>
      <c r="AT135" s="23" t="s">
        <v>193</v>
      </c>
      <c r="AU135" s="23" t="s">
        <v>87</v>
      </c>
      <c r="AY135" s="23" t="s">
        <v>192</v>
      </c>
      <c r="BE135" s="118">
        <f>IF(U135="základná",N135,0)</f>
        <v>0</v>
      </c>
      <c r="BF135" s="118">
        <f>IF(U135="znížená",N135,0)</f>
        <v>0</v>
      </c>
      <c r="BG135" s="118">
        <f>IF(U135="zákl. prenesená",N135,0)</f>
        <v>0</v>
      </c>
      <c r="BH135" s="118">
        <f>IF(U135="zníž. prenesená",N135,0)</f>
        <v>0</v>
      </c>
      <c r="BI135" s="118">
        <f>IF(U135="nulová",N135,0)</f>
        <v>0</v>
      </c>
      <c r="BJ135" s="23" t="s">
        <v>87</v>
      </c>
      <c r="BK135" s="118">
        <f>ROUND(L135*K135,2)</f>
        <v>0</v>
      </c>
      <c r="BL135" s="23" t="s">
        <v>197</v>
      </c>
      <c r="BM135" s="23" t="s">
        <v>226</v>
      </c>
    </row>
    <row r="136" spans="2:65" s="1" customFormat="1" ht="25.5" customHeight="1">
      <c r="B136" s="142"/>
      <c r="C136" s="171" t="s">
        <v>210</v>
      </c>
      <c r="D136" s="171" t="s">
        <v>193</v>
      </c>
      <c r="E136" s="172" t="s">
        <v>2090</v>
      </c>
      <c r="F136" s="268" t="s">
        <v>2091</v>
      </c>
      <c r="G136" s="268"/>
      <c r="H136" s="268"/>
      <c r="I136" s="268"/>
      <c r="J136" s="173" t="s">
        <v>288</v>
      </c>
      <c r="K136" s="174">
        <v>19</v>
      </c>
      <c r="L136" s="277">
        <v>0</v>
      </c>
      <c r="M136" s="277"/>
      <c r="N136" s="267">
        <f>ROUND(L136*K136,2)</f>
        <v>0</v>
      </c>
      <c r="O136" s="267"/>
      <c r="P136" s="267"/>
      <c r="Q136" s="267"/>
      <c r="R136" s="145"/>
      <c r="T136" s="175" t="s">
        <v>5</v>
      </c>
      <c r="U136" s="48" t="s">
        <v>42</v>
      </c>
      <c r="V136" s="40"/>
      <c r="W136" s="176">
        <f>V136*K136</f>
        <v>0</v>
      </c>
      <c r="X136" s="176">
        <v>0</v>
      </c>
      <c r="Y136" s="176">
        <f>X136*K136</f>
        <v>0</v>
      </c>
      <c r="Z136" s="176">
        <v>0</v>
      </c>
      <c r="AA136" s="177">
        <f>Z136*K136</f>
        <v>0</v>
      </c>
      <c r="AR136" s="23" t="s">
        <v>197</v>
      </c>
      <c r="AT136" s="23" t="s">
        <v>193</v>
      </c>
      <c r="AU136" s="23" t="s">
        <v>87</v>
      </c>
      <c r="AY136" s="23" t="s">
        <v>192</v>
      </c>
      <c r="BE136" s="118">
        <f>IF(U136="základná",N136,0)</f>
        <v>0</v>
      </c>
      <c r="BF136" s="118">
        <f>IF(U136="znížená",N136,0)</f>
        <v>0</v>
      </c>
      <c r="BG136" s="118">
        <f>IF(U136="zákl. prenesená",N136,0)</f>
        <v>0</v>
      </c>
      <c r="BH136" s="118">
        <f>IF(U136="zníž. prenesená",N136,0)</f>
        <v>0</v>
      </c>
      <c r="BI136" s="118">
        <f>IF(U136="nulová",N136,0)</f>
        <v>0</v>
      </c>
      <c r="BJ136" s="23" t="s">
        <v>87</v>
      </c>
      <c r="BK136" s="118">
        <f>ROUND(L136*K136,2)</f>
        <v>0</v>
      </c>
      <c r="BL136" s="23" t="s">
        <v>197</v>
      </c>
      <c r="BM136" s="23" t="s">
        <v>234</v>
      </c>
    </row>
    <row r="137" spans="2:65" s="1" customFormat="1" ht="38.25" customHeight="1">
      <c r="B137" s="142"/>
      <c r="C137" s="171" t="s">
        <v>218</v>
      </c>
      <c r="D137" s="171" t="s">
        <v>193</v>
      </c>
      <c r="E137" s="172" t="s">
        <v>2092</v>
      </c>
      <c r="F137" s="268" t="s">
        <v>2093</v>
      </c>
      <c r="G137" s="268"/>
      <c r="H137" s="268"/>
      <c r="I137" s="268"/>
      <c r="J137" s="173" t="s">
        <v>467</v>
      </c>
      <c r="K137" s="174">
        <v>140</v>
      </c>
      <c r="L137" s="277">
        <v>0</v>
      </c>
      <c r="M137" s="277"/>
      <c r="N137" s="267">
        <f>ROUND(L137*K137,2)</f>
        <v>0</v>
      </c>
      <c r="O137" s="267"/>
      <c r="P137" s="267"/>
      <c r="Q137" s="267"/>
      <c r="R137" s="145"/>
      <c r="T137" s="175" t="s">
        <v>5</v>
      </c>
      <c r="U137" s="48" t="s">
        <v>42</v>
      </c>
      <c r="V137" s="40"/>
      <c r="W137" s="176">
        <f>V137*K137</f>
        <v>0</v>
      </c>
      <c r="X137" s="176">
        <v>0</v>
      </c>
      <c r="Y137" s="176">
        <f>X137*K137</f>
        <v>0</v>
      </c>
      <c r="Z137" s="176">
        <v>0</v>
      </c>
      <c r="AA137" s="177">
        <f>Z137*K137</f>
        <v>0</v>
      </c>
      <c r="AR137" s="23" t="s">
        <v>197</v>
      </c>
      <c r="AT137" s="23" t="s">
        <v>193</v>
      </c>
      <c r="AU137" s="23" t="s">
        <v>87</v>
      </c>
      <c r="AY137" s="23" t="s">
        <v>192</v>
      </c>
      <c r="BE137" s="118">
        <f>IF(U137="základná",N137,0)</f>
        <v>0</v>
      </c>
      <c r="BF137" s="118">
        <f>IF(U137="znížená",N137,0)</f>
        <v>0</v>
      </c>
      <c r="BG137" s="118">
        <f>IF(U137="zákl. prenesená",N137,0)</f>
        <v>0</v>
      </c>
      <c r="BH137" s="118">
        <f>IF(U137="zníž. prenesená",N137,0)</f>
        <v>0</v>
      </c>
      <c r="BI137" s="118">
        <f>IF(U137="nulová",N137,0)</f>
        <v>0</v>
      </c>
      <c r="BJ137" s="23" t="s">
        <v>87</v>
      </c>
      <c r="BK137" s="118">
        <f>ROUND(L137*K137,2)</f>
        <v>0</v>
      </c>
      <c r="BL137" s="23" t="s">
        <v>197</v>
      </c>
      <c r="BM137" s="23" t="s">
        <v>250</v>
      </c>
    </row>
    <row r="138" spans="2:65" s="10" customFormat="1" ht="37.35" customHeight="1">
      <c r="B138" s="160"/>
      <c r="C138" s="161"/>
      <c r="D138" s="162" t="s">
        <v>158</v>
      </c>
      <c r="E138" s="162"/>
      <c r="F138" s="162"/>
      <c r="G138" s="162"/>
      <c r="H138" s="162"/>
      <c r="I138" s="162"/>
      <c r="J138" s="162"/>
      <c r="K138" s="162"/>
      <c r="L138" s="162"/>
      <c r="M138" s="162"/>
      <c r="N138" s="278">
        <f>BK138</f>
        <v>0</v>
      </c>
      <c r="O138" s="279"/>
      <c r="P138" s="279"/>
      <c r="Q138" s="279"/>
      <c r="R138" s="163"/>
      <c r="T138" s="164"/>
      <c r="U138" s="161"/>
      <c r="V138" s="161"/>
      <c r="W138" s="165">
        <f>W139+W155+W162+W194+W219</f>
        <v>0</v>
      </c>
      <c r="X138" s="161"/>
      <c r="Y138" s="165">
        <f>Y139+Y155+Y162+Y194+Y219</f>
        <v>0</v>
      </c>
      <c r="Z138" s="161"/>
      <c r="AA138" s="166">
        <f>AA139+AA155+AA162+AA194+AA219</f>
        <v>0</v>
      </c>
      <c r="AR138" s="167" t="s">
        <v>87</v>
      </c>
      <c r="AT138" s="168" t="s">
        <v>74</v>
      </c>
      <c r="AU138" s="168" t="s">
        <v>75</v>
      </c>
      <c r="AY138" s="167" t="s">
        <v>192</v>
      </c>
      <c r="BK138" s="169">
        <f>BK139+BK155+BK162+BK194+BK219</f>
        <v>0</v>
      </c>
    </row>
    <row r="139" spans="2:65" s="10" customFormat="1" ht="19.899999999999999" customHeight="1">
      <c r="B139" s="160"/>
      <c r="C139" s="161"/>
      <c r="D139" s="170" t="s">
        <v>2078</v>
      </c>
      <c r="E139" s="170"/>
      <c r="F139" s="170"/>
      <c r="G139" s="170"/>
      <c r="H139" s="170"/>
      <c r="I139" s="170"/>
      <c r="J139" s="170"/>
      <c r="K139" s="170"/>
      <c r="L139" s="170"/>
      <c r="M139" s="170"/>
      <c r="N139" s="280">
        <f>BK139</f>
        <v>0</v>
      </c>
      <c r="O139" s="281"/>
      <c r="P139" s="281"/>
      <c r="Q139" s="281"/>
      <c r="R139" s="163"/>
      <c r="T139" s="164"/>
      <c r="U139" s="161"/>
      <c r="V139" s="161"/>
      <c r="W139" s="165">
        <f>SUM(W140:W154)</f>
        <v>0</v>
      </c>
      <c r="X139" s="161"/>
      <c r="Y139" s="165">
        <f>SUM(Y140:Y154)</f>
        <v>0</v>
      </c>
      <c r="Z139" s="161"/>
      <c r="AA139" s="166">
        <f>SUM(AA140:AA154)</f>
        <v>0</v>
      </c>
      <c r="AR139" s="167" t="s">
        <v>87</v>
      </c>
      <c r="AT139" s="168" t="s">
        <v>74</v>
      </c>
      <c r="AU139" s="168" t="s">
        <v>82</v>
      </c>
      <c r="AY139" s="167" t="s">
        <v>192</v>
      </c>
      <c r="BK139" s="169">
        <f>SUM(BK140:BK154)</f>
        <v>0</v>
      </c>
    </row>
    <row r="140" spans="2:65" s="1" customFormat="1" ht="38.25" customHeight="1">
      <c r="B140" s="142"/>
      <c r="C140" s="171" t="s">
        <v>222</v>
      </c>
      <c r="D140" s="171" t="s">
        <v>193</v>
      </c>
      <c r="E140" s="172" t="s">
        <v>2094</v>
      </c>
      <c r="F140" s="268" t="s">
        <v>2095</v>
      </c>
      <c r="G140" s="268"/>
      <c r="H140" s="268"/>
      <c r="I140" s="268"/>
      <c r="J140" s="173" t="s">
        <v>288</v>
      </c>
      <c r="K140" s="174">
        <v>1</v>
      </c>
      <c r="L140" s="277">
        <v>0</v>
      </c>
      <c r="M140" s="277"/>
      <c r="N140" s="267">
        <f t="shared" ref="N140:N154" si="5">ROUND(L140*K140,2)</f>
        <v>0</v>
      </c>
      <c r="O140" s="267"/>
      <c r="P140" s="267"/>
      <c r="Q140" s="267"/>
      <c r="R140" s="145"/>
      <c r="T140" s="175" t="s">
        <v>5</v>
      </c>
      <c r="U140" s="48" t="s">
        <v>42</v>
      </c>
      <c r="V140" s="40"/>
      <c r="W140" s="176">
        <f t="shared" ref="W140:W154" si="6">V140*K140</f>
        <v>0</v>
      </c>
      <c r="X140" s="176">
        <v>0</v>
      </c>
      <c r="Y140" s="176">
        <f t="shared" ref="Y140:Y154" si="7">X140*K140</f>
        <v>0</v>
      </c>
      <c r="Z140" s="176">
        <v>0</v>
      </c>
      <c r="AA140" s="177">
        <f t="shared" ref="AA140:AA154" si="8">Z140*K140</f>
        <v>0</v>
      </c>
      <c r="AR140" s="23" t="s">
        <v>294</v>
      </c>
      <c r="AT140" s="23" t="s">
        <v>193</v>
      </c>
      <c r="AU140" s="23" t="s">
        <v>87</v>
      </c>
      <c r="AY140" s="23" t="s">
        <v>192</v>
      </c>
      <c r="BE140" s="118">
        <f t="shared" ref="BE140:BE154" si="9">IF(U140="základná",N140,0)</f>
        <v>0</v>
      </c>
      <c r="BF140" s="118">
        <f t="shared" ref="BF140:BF154" si="10">IF(U140="znížená",N140,0)</f>
        <v>0</v>
      </c>
      <c r="BG140" s="118">
        <f t="shared" ref="BG140:BG154" si="11">IF(U140="zákl. prenesená",N140,0)</f>
        <v>0</v>
      </c>
      <c r="BH140" s="118">
        <f t="shared" ref="BH140:BH154" si="12">IF(U140="zníž. prenesená",N140,0)</f>
        <v>0</v>
      </c>
      <c r="BI140" s="118">
        <f t="shared" ref="BI140:BI154" si="13">IF(U140="nulová",N140,0)</f>
        <v>0</v>
      </c>
      <c r="BJ140" s="23" t="s">
        <v>87</v>
      </c>
      <c r="BK140" s="118">
        <f t="shared" ref="BK140:BK154" si="14">ROUND(L140*K140,2)</f>
        <v>0</v>
      </c>
      <c r="BL140" s="23" t="s">
        <v>294</v>
      </c>
      <c r="BM140" s="23" t="s">
        <v>275</v>
      </c>
    </row>
    <row r="141" spans="2:65" s="1" customFormat="1" ht="38.25" customHeight="1">
      <c r="B141" s="142"/>
      <c r="C141" s="171" t="s">
        <v>226</v>
      </c>
      <c r="D141" s="171" t="s">
        <v>193</v>
      </c>
      <c r="E141" s="172" t="s">
        <v>2096</v>
      </c>
      <c r="F141" s="268" t="s">
        <v>2097</v>
      </c>
      <c r="G141" s="268"/>
      <c r="H141" s="268"/>
      <c r="I141" s="268"/>
      <c r="J141" s="173" t="s">
        <v>288</v>
      </c>
      <c r="K141" s="174">
        <v>1</v>
      </c>
      <c r="L141" s="277">
        <v>0</v>
      </c>
      <c r="M141" s="277"/>
      <c r="N141" s="267">
        <f t="shared" si="5"/>
        <v>0</v>
      </c>
      <c r="O141" s="267"/>
      <c r="P141" s="267"/>
      <c r="Q141" s="267"/>
      <c r="R141" s="145"/>
      <c r="T141" s="175" t="s">
        <v>5</v>
      </c>
      <c r="U141" s="48" t="s">
        <v>42</v>
      </c>
      <c r="V141" s="40"/>
      <c r="W141" s="176">
        <f t="shared" si="6"/>
        <v>0</v>
      </c>
      <c r="X141" s="176">
        <v>0</v>
      </c>
      <c r="Y141" s="176">
        <f t="shared" si="7"/>
        <v>0</v>
      </c>
      <c r="Z141" s="176">
        <v>0</v>
      </c>
      <c r="AA141" s="177">
        <f t="shared" si="8"/>
        <v>0</v>
      </c>
      <c r="AR141" s="23" t="s">
        <v>294</v>
      </c>
      <c r="AT141" s="23" t="s">
        <v>193</v>
      </c>
      <c r="AU141" s="23" t="s">
        <v>87</v>
      </c>
      <c r="AY141" s="23" t="s">
        <v>192</v>
      </c>
      <c r="BE141" s="118">
        <f t="shared" si="9"/>
        <v>0</v>
      </c>
      <c r="BF141" s="118">
        <f t="shared" si="10"/>
        <v>0</v>
      </c>
      <c r="BG141" s="118">
        <f t="shared" si="11"/>
        <v>0</v>
      </c>
      <c r="BH141" s="118">
        <f t="shared" si="12"/>
        <v>0</v>
      </c>
      <c r="BI141" s="118">
        <f t="shared" si="13"/>
        <v>0</v>
      </c>
      <c r="BJ141" s="23" t="s">
        <v>87</v>
      </c>
      <c r="BK141" s="118">
        <f t="shared" si="14"/>
        <v>0</v>
      </c>
      <c r="BL141" s="23" t="s">
        <v>294</v>
      </c>
      <c r="BM141" s="23" t="s">
        <v>294</v>
      </c>
    </row>
    <row r="142" spans="2:65" s="1" customFormat="1" ht="89.25" customHeight="1">
      <c r="B142" s="142"/>
      <c r="C142" s="215" t="s">
        <v>230</v>
      </c>
      <c r="D142" s="215" t="s">
        <v>656</v>
      </c>
      <c r="E142" s="216" t="s">
        <v>2098</v>
      </c>
      <c r="F142" s="321" t="s">
        <v>2099</v>
      </c>
      <c r="G142" s="321"/>
      <c r="H142" s="321"/>
      <c r="I142" s="321"/>
      <c r="J142" s="217" t="s">
        <v>288</v>
      </c>
      <c r="K142" s="218">
        <v>1</v>
      </c>
      <c r="L142" s="319">
        <v>0</v>
      </c>
      <c r="M142" s="319"/>
      <c r="N142" s="320">
        <f t="shared" si="5"/>
        <v>0</v>
      </c>
      <c r="O142" s="267"/>
      <c r="P142" s="267"/>
      <c r="Q142" s="267"/>
      <c r="R142" s="145"/>
      <c r="T142" s="175" t="s">
        <v>5</v>
      </c>
      <c r="U142" s="48" t="s">
        <v>42</v>
      </c>
      <c r="V142" s="40"/>
      <c r="W142" s="176">
        <f t="shared" si="6"/>
        <v>0</v>
      </c>
      <c r="X142" s="176">
        <v>0</v>
      </c>
      <c r="Y142" s="176">
        <f t="shared" si="7"/>
        <v>0</v>
      </c>
      <c r="Z142" s="176">
        <v>0</v>
      </c>
      <c r="AA142" s="177">
        <f t="shared" si="8"/>
        <v>0</v>
      </c>
      <c r="AR142" s="23" t="s">
        <v>436</v>
      </c>
      <c r="AT142" s="23" t="s">
        <v>656</v>
      </c>
      <c r="AU142" s="23" t="s">
        <v>87</v>
      </c>
      <c r="AY142" s="23" t="s">
        <v>192</v>
      </c>
      <c r="BE142" s="118">
        <f t="shared" si="9"/>
        <v>0</v>
      </c>
      <c r="BF142" s="118">
        <f t="shared" si="10"/>
        <v>0</v>
      </c>
      <c r="BG142" s="118">
        <f t="shared" si="11"/>
        <v>0</v>
      </c>
      <c r="BH142" s="118">
        <f t="shared" si="12"/>
        <v>0</v>
      </c>
      <c r="BI142" s="118">
        <f t="shared" si="13"/>
        <v>0</v>
      </c>
      <c r="BJ142" s="23" t="s">
        <v>87</v>
      </c>
      <c r="BK142" s="118">
        <f t="shared" si="14"/>
        <v>0</v>
      </c>
      <c r="BL142" s="23" t="s">
        <v>294</v>
      </c>
      <c r="BM142" s="23" t="s">
        <v>308</v>
      </c>
    </row>
    <row r="143" spans="2:65" s="1" customFormat="1" ht="16.5" customHeight="1">
      <c r="B143" s="142"/>
      <c r="C143" s="215" t="s">
        <v>234</v>
      </c>
      <c r="D143" s="215" t="s">
        <v>656</v>
      </c>
      <c r="E143" s="216" t="s">
        <v>2100</v>
      </c>
      <c r="F143" s="321" t="s">
        <v>2101</v>
      </c>
      <c r="G143" s="321"/>
      <c r="H143" s="321"/>
      <c r="I143" s="321"/>
      <c r="J143" s="217" t="s">
        <v>288</v>
      </c>
      <c r="K143" s="218">
        <v>1</v>
      </c>
      <c r="L143" s="319">
        <v>0</v>
      </c>
      <c r="M143" s="319"/>
      <c r="N143" s="320">
        <f t="shared" si="5"/>
        <v>0</v>
      </c>
      <c r="O143" s="267"/>
      <c r="P143" s="267"/>
      <c r="Q143" s="267"/>
      <c r="R143" s="145"/>
      <c r="T143" s="175" t="s">
        <v>5</v>
      </c>
      <c r="U143" s="48" t="s">
        <v>42</v>
      </c>
      <c r="V143" s="40"/>
      <c r="W143" s="176">
        <f t="shared" si="6"/>
        <v>0</v>
      </c>
      <c r="X143" s="176">
        <v>0</v>
      </c>
      <c r="Y143" s="176">
        <f t="shared" si="7"/>
        <v>0</v>
      </c>
      <c r="Z143" s="176">
        <v>0</v>
      </c>
      <c r="AA143" s="177">
        <f t="shared" si="8"/>
        <v>0</v>
      </c>
      <c r="AR143" s="23" t="s">
        <v>436</v>
      </c>
      <c r="AT143" s="23" t="s">
        <v>656</v>
      </c>
      <c r="AU143" s="23" t="s">
        <v>87</v>
      </c>
      <c r="AY143" s="23" t="s">
        <v>192</v>
      </c>
      <c r="BE143" s="118">
        <f t="shared" si="9"/>
        <v>0</v>
      </c>
      <c r="BF143" s="118">
        <f t="shared" si="10"/>
        <v>0</v>
      </c>
      <c r="BG143" s="118">
        <f t="shared" si="11"/>
        <v>0</v>
      </c>
      <c r="BH143" s="118">
        <f t="shared" si="12"/>
        <v>0</v>
      </c>
      <c r="BI143" s="118">
        <f t="shared" si="13"/>
        <v>0</v>
      </c>
      <c r="BJ143" s="23" t="s">
        <v>87</v>
      </c>
      <c r="BK143" s="118">
        <f t="shared" si="14"/>
        <v>0</v>
      </c>
      <c r="BL143" s="23" t="s">
        <v>294</v>
      </c>
      <c r="BM143" s="23" t="s">
        <v>10</v>
      </c>
    </row>
    <row r="144" spans="2:65" s="1" customFormat="1" ht="16.5" customHeight="1">
      <c r="B144" s="142"/>
      <c r="C144" s="215" t="s">
        <v>238</v>
      </c>
      <c r="D144" s="215" t="s">
        <v>656</v>
      </c>
      <c r="E144" s="216" t="s">
        <v>2102</v>
      </c>
      <c r="F144" s="321" t="s">
        <v>2103</v>
      </c>
      <c r="G144" s="321"/>
      <c r="H144" s="321"/>
      <c r="I144" s="321"/>
      <c r="J144" s="217" t="s">
        <v>288</v>
      </c>
      <c r="K144" s="218">
        <v>1</v>
      </c>
      <c r="L144" s="319">
        <v>0</v>
      </c>
      <c r="M144" s="319"/>
      <c r="N144" s="320">
        <f t="shared" si="5"/>
        <v>0</v>
      </c>
      <c r="O144" s="267"/>
      <c r="P144" s="267"/>
      <c r="Q144" s="267"/>
      <c r="R144" s="145"/>
      <c r="T144" s="175" t="s">
        <v>5</v>
      </c>
      <c r="U144" s="48" t="s">
        <v>42</v>
      </c>
      <c r="V144" s="40"/>
      <c r="W144" s="176">
        <f t="shared" si="6"/>
        <v>0</v>
      </c>
      <c r="X144" s="176">
        <v>0</v>
      </c>
      <c r="Y144" s="176">
        <f t="shared" si="7"/>
        <v>0</v>
      </c>
      <c r="Z144" s="176">
        <v>0</v>
      </c>
      <c r="AA144" s="177">
        <f t="shared" si="8"/>
        <v>0</v>
      </c>
      <c r="AR144" s="23" t="s">
        <v>436</v>
      </c>
      <c r="AT144" s="23" t="s">
        <v>656</v>
      </c>
      <c r="AU144" s="23" t="s">
        <v>87</v>
      </c>
      <c r="AY144" s="23" t="s">
        <v>192</v>
      </c>
      <c r="BE144" s="118">
        <f t="shared" si="9"/>
        <v>0</v>
      </c>
      <c r="BF144" s="118">
        <f t="shared" si="10"/>
        <v>0</v>
      </c>
      <c r="BG144" s="118">
        <f t="shared" si="11"/>
        <v>0</v>
      </c>
      <c r="BH144" s="118">
        <f t="shared" si="12"/>
        <v>0</v>
      </c>
      <c r="BI144" s="118">
        <f t="shared" si="13"/>
        <v>0</v>
      </c>
      <c r="BJ144" s="23" t="s">
        <v>87</v>
      </c>
      <c r="BK144" s="118">
        <f t="shared" si="14"/>
        <v>0</v>
      </c>
      <c r="BL144" s="23" t="s">
        <v>294</v>
      </c>
      <c r="BM144" s="23" t="s">
        <v>330</v>
      </c>
    </row>
    <row r="145" spans="2:65" s="1" customFormat="1" ht="16.5" customHeight="1">
      <c r="B145" s="142"/>
      <c r="C145" s="215" t="s">
        <v>250</v>
      </c>
      <c r="D145" s="215" t="s">
        <v>656</v>
      </c>
      <c r="E145" s="216" t="s">
        <v>2104</v>
      </c>
      <c r="F145" s="321" t="s">
        <v>2105</v>
      </c>
      <c r="G145" s="321"/>
      <c r="H145" s="321"/>
      <c r="I145" s="321"/>
      <c r="J145" s="217" t="s">
        <v>288</v>
      </c>
      <c r="K145" s="218">
        <v>1</v>
      </c>
      <c r="L145" s="319">
        <v>0</v>
      </c>
      <c r="M145" s="319"/>
      <c r="N145" s="320">
        <f t="shared" si="5"/>
        <v>0</v>
      </c>
      <c r="O145" s="267"/>
      <c r="P145" s="267"/>
      <c r="Q145" s="267"/>
      <c r="R145" s="145"/>
      <c r="T145" s="175" t="s">
        <v>5</v>
      </c>
      <c r="U145" s="48" t="s">
        <v>42</v>
      </c>
      <c r="V145" s="40"/>
      <c r="W145" s="176">
        <f t="shared" si="6"/>
        <v>0</v>
      </c>
      <c r="X145" s="176">
        <v>0</v>
      </c>
      <c r="Y145" s="176">
        <f t="shared" si="7"/>
        <v>0</v>
      </c>
      <c r="Z145" s="176">
        <v>0</v>
      </c>
      <c r="AA145" s="177">
        <f t="shared" si="8"/>
        <v>0</v>
      </c>
      <c r="AR145" s="23" t="s">
        <v>436</v>
      </c>
      <c r="AT145" s="23" t="s">
        <v>656</v>
      </c>
      <c r="AU145" s="23" t="s">
        <v>87</v>
      </c>
      <c r="AY145" s="23" t="s">
        <v>192</v>
      </c>
      <c r="BE145" s="118">
        <f t="shared" si="9"/>
        <v>0</v>
      </c>
      <c r="BF145" s="118">
        <f t="shared" si="10"/>
        <v>0</v>
      </c>
      <c r="BG145" s="118">
        <f t="shared" si="11"/>
        <v>0</v>
      </c>
      <c r="BH145" s="118">
        <f t="shared" si="12"/>
        <v>0</v>
      </c>
      <c r="BI145" s="118">
        <f t="shared" si="13"/>
        <v>0</v>
      </c>
      <c r="BJ145" s="23" t="s">
        <v>87</v>
      </c>
      <c r="BK145" s="118">
        <f t="shared" si="14"/>
        <v>0</v>
      </c>
      <c r="BL145" s="23" t="s">
        <v>294</v>
      </c>
      <c r="BM145" s="23" t="s">
        <v>339</v>
      </c>
    </row>
    <row r="146" spans="2:65" s="1" customFormat="1" ht="16.5" customHeight="1">
      <c r="B146" s="142"/>
      <c r="C146" s="215" t="s">
        <v>267</v>
      </c>
      <c r="D146" s="215" t="s">
        <v>656</v>
      </c>
      <c r="E146" s="216" t="s">
        <v>2106</v>
      </c>
      <c r="F146" s="321" t="s">
        <v>2107</v>
      </c>
      <c r="G146" s="321"/>
      <c r="H146" s="321"/>
      <c r="I146" s="321"/>
      <c r="J146" s="217" t="s">
        <v>288</v>
      </c>
      <c r="K146" s="218">
        <v>1</v>
      </c>
      <c r="L146" s="319">
        <v>0</v>
      </c>
      <c r="M146" s="319"/>
      <c r="N146" s="320">
        <f t="shared" si="5"/>
        <v>0</v>
      </c>
      <c r="O146" s="267"/>
      <c r="P146" s="267"/>
      <c r="Q146" s="267"/>
      <c r="R146" s="145"/>
      <c r="T146" s="175" t="s">
        <v>5</v>
      </c>
      <c r="U146" s="48" t="s">
        <v>42</v>
      </c>
      <c r="V146" s="40"/>
      <c r="W146" s="176">
        <f t="shared" si="6"/>
        <v>0</v>
      </c>
      <c r="X146" s="176">
        <v>0</v>
      </c>
      <c r="Y146" s="176">
        <f t="shared" si="7"/>
        <v>0</v>
      </c>
      <c r="Z146" s="176">
        <v>0</v>
      </c>
      <c r="AA146" s="177">
        <f t="shared" si="8"/>
        <v>0</v>
      </c>
      <c r="AR146" s="23" t="s">
        <v>436</v>
      </c>
      <c r="AT146" s="23" t="s">
        <v>656</v>
      </c>
      <c r="AU146" s="23" t="s">
        <v>87</v>
      </c>
      <c r="AY146" s="23" t="s">
        <v>192</v>
      </c>
      <c r="BE146" s="118">
        <f t="shared" si="9"/>
        <v>0</v>
      </c>
      <c r="BF146" s="118">
        <f t="shared" si="10"/>
        <v>0</v>
      </c>
      <c r="BG146" s="118">
        <f t="shared" si="11"/>
        <v>0</v>
      </c>
      <c r="BH146" s="118">
        <f t="shared" si="12"/>
        <v>0</v>
      </c>
      <c r="BI146" s="118">
        <f t="shared" si="13"/>
        <v>0</v>
      </c>
      <c r="BJ146" s="23" t="s">
        <v>87</v>
      </c>
      <c r="BK146" s="118">
        <f t="shared" si="14"/>
        <v>0</v>
      </c>
      <c r="BL146" s="23" t="s">
        <v>294</v>
      </c>
      <c r="BM146" s="23" t="s">
        <v>349</v>
      </c>
    </row>
    <row r="147" spans="2:65" s="1" customFormat="1" ht="38.25" customHeight="1">
      <c r="B147" s="142"/>
      <c r="C147" s="215" t="s">
        <v>275</v>
      </c>
      <c r="D147" s="215" t="s">
        <v>656</v>
      </c>
      <c r="E147" s="216" t="s">
        <v>2108</v>
      </c>
      <c r="F147" s="321" t="s">
        <v>2109</v>
      </c>
      <c r="G147" s="321"/>
      <c r="H147" s="321"/>
      <c r="I147" s="321"/>
      <c r="J147" s="217" t="s">
        <v>288</v>
      </c>
      <c r="K147" s="218">
        <v>1</v>
      </c>
      <c r="L147" s="319">
        <v>0</v>
      </c>
      <c r="M147" s="319"/>
      <c r="N147" s="320">
        <f t="shared" si="5"/>
        <v>0</v>
      </c>
      <c r="O147" s="267"/>
      <c r="P147" s="267"/>
      <c r="Q147" s="267"/>
      <c r="R147" s="145"/>
      <c r="T147" s="175" t="s">
        <v>5</v>
      </c>
      <c r="U147" s="48" t="s">
        <v>42</v>
      </c>
      <c r="V147" s="40"/>
      <c r="W147" s="176">
        <f t="shared" si="6"/>
        <v>0</v>
      </c>
      <c r="X147" s="176">
        <v>0</v>
      </c>
      <c r="Y147" s="176">
        <f t="shared" si="7"/>
        <v>0</v>
      </c>
      <c r="Z147" s="176">
        <v>0</v>
      </c>
      <c r="AA147" s="177">
        <f t="shared" si="8"/>
        <v>0</v>
      </c>
      <c r="AR147" s="23" t="s">
        <v>436</v>
      </c>
      <c r="AT147" s="23" t="s">
        <v>656</v>
      </c>
      <c r="AU147" s="23" t="s">
        <v>87</v>
      </c>
      <c r="AY147" s="23" t="s">
        <v>192</v>
      </c>
      <c r="BE147" s="118">
        <f t="shared" si="9"/>
        <v>0</v>
      </c>
      <c r="BF147" s="118">
        <f t="shared" si="10"/>
        <v>0</v>
      </c>
      <c r="BG147" s="118">
        <f t="shared" si="11"/>
        <v>0</v>
      </c>
      <c r="BH147" s="118">
        <f t="shared" si="12"/>
        <v>0</v>
      </c>
      <c r="BI147" s="118">
        <f t="shared" si="13"/>
        <v>0</v>
      </c>
      <c r="BJ147" s="23" t="s">
        <v>87</v>
      </c>
      <c r="BK147" s="118">
        <f t="shared" si="14"/>
        <v>0</v>
      </c>
      <c r="BL147" s="23" t="s">
        <v>294</v>
      </c>
      <c r="BM147" s="23" t="s">
        <v>365</v>
      </c>
    </row>
    <row r="148" spans="2:65" s="1" customFormat="1" ht="38.25" customHeight="1">
      <c r="B148" s="142"/>
      <c r="C148" s="215" t="s">
        <v>285</v>
      </c>
      <c r="D148" s="215" t="s">
        <v>656</v>
      </c>
      <c r="E148" s="216" t="s">
        <v>2110</v>
      </c>
      <c r="F148" s="321" t="s">
        <v>2111</v>
      </c>
      <c r="G148" s="321"/>
      <c r="H148" s="321"/>
      <c r="I148" s="321"/>
      <c r="J148" s="217" t="s">
        <v>288</v>
      </c>
      <c r="K148" s="218">
        <v>1</v>
      </c>
      <c r="L148" s="319">
        <v>0</v>
      </c>
      <c r="M148" s="319"/>
      <c r="N148" s="320">
        <f t="shared" si="5"/>
        <v>0</v>
      </c>
      <c r="O148" s="267"/>
      <c r="P148" s="267"/>
      <c r="Q148" s="267"/>
      <c r="R148" s="145"/>
      <c r="T148" s="175" t="s">
        <v>5</v>
      </c>
      <c r="U148" s="48" t="s">
        <v>42</v>
      </c>
      <c r="V148" s="40"/>
      <c r="W148" s="176">
        <f t="shared" si="6"/>
        <v>0</v>
      </c>
      <c r="X148" s="176">
        <v>0</v>
      </c>
      <c r="Y148" s="176">
        <f t="shared" si="7"/>
        <v>0</v>
      </c>
      <c r="Z148" s="176">
        <v>0</v>
      </c>
      <c r="AA148" s="177">
        <f t="shared" si="8"/>
        <v>0</v>
      </c>
      <c r="AR148" s="23" t="s">
        <v>436</v>
      </c>
      <c r="AT148" s="23" t="s">
        <v>656</v>
      </c>
      <c r="AU148" s="23" t="s">
        <v>87</v>
      </c>
      <c r="AY148" s="23" t="s">
        <v>192</v>
      </c>
      <c r="BE148" s="118">
        <f t="shared" si="9"/>
        <v>0</v>
      </c>
      <c r="BF148" s="118">
        <f t="shared" si="10"/>
        <v>0</v>
      </c>
      <c r="BG148" s="118">
        <f t="shared" si="11"/>
        <v>0</v>
      </c>
      <c r="BH148" s="118">
        <f t="shared" si="12"/>
        <v>0</v>
      </c>
      <c r="BI148" s="118">
        <f t="shared" si="13"/>
        <v>0</v>
      </c>
      <c r="BJ148" s="23" t="s">
        <v>87</v>
      </c>
      <c r="BK148" s="118">
        <f t="shared" si="14"/>
        <v>0</v>
      </c>
      <c r="BL148" s="23" t="s">
        <v>294</v>
      </c>
      <c r="BM148" s="23" t="s">
        <v>425</v>
      </c>
    </row>
    <row r="149" spans="2:65" s="1" customFormat="1" ht="38.25" customHeight="1">
      <c r="B149" s="142"/>
      <c r="C149" s="215" t="s">
        <v>294</v>
      </c>
      <c r="D149" s="215" t="s">
        <v>656</v>
      </c>
      <c r="E149" s="216" t="s">
        <v>2112</v>
      </c>
      <c r="F149" s="321" t="s">
        <v>2113</v>
      </c>
      <c r="G149" s="321"/>
      <c r="H149" s="321"/>
      <c r="I149" s="321"/>
      <c r="J149" s="217" t="s">
        <v>288</v>
      </c>
      <c r="K149" s="218">
        <v>1</v>
      </c>
      <c r="L149" s="319">
        <v>0</v>
      </c>
      <c r="M149" s="319"/>
      <c r="N149" s="320">
        <f t="shared" si="5"/>
        <v>0</v>
      </c>
      <c r="O149" s="267"/>
      <c r="P149" s="267"/>
      <c r="Q149" s="267"/>
      <c r="R149" s="145"/>
      <c r="T149" s="175" t="s">
        <v>5</v>
      </c>
      <c r="U149" s="48" t="s">
        <v>42</v>
      </c>
      <c r="V149" s="40"/>
      <c r="W149" s="176">
        <f t="shared" si="6"/>
        <v>0</v>
      </c>
      <c r="X149" s="176">
        <v>0</v>
      </c>
      <c r="Y149" s="176">
        <f t="shared" si="7"/>
        <v>0</v>
      </c>
      <c r="Z149" s="176">
        <v>0</v>
      </c>
      <c r="AA149" s="177">
        <f t="shared" si="8"/>
        <v>0</v>
      </c>
      <c r="AR149" s="23" t="s">
        <v>436</v>
      </c>
      <c r="AT149" s="23" t="s">
        <v>656</v>
      </c>
      <c r="AU149" s="23" t="s">
        <v>87</v>
      </c>
      <c r="AY149" s="23" t="s">
        <v>192</v>
      </c>
      <c r="BE149" s="118">
        <f t="shared" si="9"/>
        <v>0</v>
      </c>
      <c r="BF149" s="118">
        <f t="shared" si="10"/>
        <v>0</v>
      </c>
      <c r="BG149" s="118">
        <f t="shared" si="11"/>
        <v>0</v>
      </c>
      <c r="BH149" s="118">
        <f t="shared" si="12"/>
        <v>0</v>
      </c>
      <c r="BI149" s="118">
        <f t="shared" si="13"/>
        <v>0</v>
      </c>
      <c r="BJ149" s="23" t="s">
        <v>87</v>
      </c>
      <c r="BK149" s="118">
        <f t="shared" si="14"/>
        <v>0</v>
      </c>
      <c r="BL149" s="23" t="s">
        <v>294</v>
      </c>
      <c r="BM149" s="23" t="s">
        <v>436</v>
      </c>
    </row>
    <row r="150" spans="2:65" s="1" customFormat="1" ht="38.25" customHeight="1">
      <c r="B150" s="142"/>
      <c r="C150" s="215" t="s">
        <v>300</v>
      </c>
      <c r="D150" s="215" t="s">
        <v>656</v>
      </c>
      <c r="E150" s="216" t="s">
        <v>2114</v>
      </c>
      <c r="F150" s="321" t="s">
        <v>2115</v>
      </c>
      <c r="G150" s="321"/>
      <c r="H150" s="321"/>
      <c r="I150" s="321"/>
      <c r="J150" s="217" t="s">
        <v>288</v>
      </c>
      <c r="K150" s="218">
        <v>1</v>
      </c>
      <c r="L150" s="319">
        <v>0</v>
      </c>
      <c r="M150" s="319"/>
      <c r="N150" s="320">
        <f t="shared" si="5"/>
        <v>0</v>
      </c>
      <c r="O150" s="267"/>
      <c r="P150" s="267"/>
      <c r="Q150" s="267"/>
      <c r="R150" s="145"/>
      <c r="T150" s="175" t="s">
        <v>5</v>
      </c>
      <c r="U150" s="48" t="s">
        <v>42</v>
      </c>
      <c r="V150" s="40"/>
      <c r="W150" s="176">
        <f t="shared" si="6"/>
        <v>0</v>
      </c>
      <c r="X150" s="176">
        <v>0</v>
      </c>
      <c r="Y150" s="176">
        <f t="shared" si="7"/>
        <v>0</v>
      </c>
      <c r="Z150" s="176">
        <v>0</v>
      </c>
      <c r="AA150" s="177">
        <f t="shared" si="8"/>
        <v>0</v>
      </c>
      <c r="AR150" s="23" t="s">
        <v>436</v>
      </c>
      <c r="AT150" s="23" t="s">
        <v>656</v>
      </c>
      <c r="AU150" s="23" t="s">
        <v>87</v>
      </c>
      <c r="AY150" s="23" t="s">
        <v>192</v>
      </c>
      <c r="BE150" s="118">
        <f t="shared" si="9"/>
        <v>0</v>
      </c>
      <c r="BF150" s="118">
        <f t="shared" si="10"/>
        <v>0</v>
      </c>
      <c r="BG150" s="118">
        <f t="shared" si="11"/>
        <v>0</v>
      </c>
      <c r="BH150" s="118">
        <f t="shared" si="12"/>
        <v>0</v>
      </c>
      <c r="BI150" s="118">
        <f t="shared" si="13"/>
        <v>0</v>
      </c>
      <c r="BJ150" s="23" t="s">
        <v>87</v>
      </c>
      <c r="BK150" s="118">
        <f t="shared" si="14"/>
        <v>0</v>
      </c>
      <c r="BL150" s="23" t="s">
        <v>294</v>
      </c>
      <c r="BM150" s="23" t="s">
        <v>444</v>
      </c>
    </row>
    <row r="151" spans="2:65" s="1" customFormat="1" ht="38.25" customHeight="1">
      <c r="B151" s="142"/>
      <c r="C151" s="215" t="s">
        <v>308</v>
      </c>
      <c r="D151" s="215" t="s">
        <v>656</v>
      </c>
      <c r="E151" s="216" t="s">
        <v>2116</v>
      </c>
      <c r="F151" s="321" t="s">
        <v>2117</v>
      </c>
      <c r="G151" s="321"/>
      <c r="H151" s="321"/>
      <c r="I151" s="321"/>
      <c r="J151" s="217" t="s">
        <v>288</v>
      </c>
      <c r="K151" s="218">
        <v>3</v>
      </c>
      <c r="L151" s="319">
        <v>0</v>
      </c>
      <c r="M151" s="319"/>
      <c r="N151" s="320">
        <f t="shared" si="5"/>
        <v>0</v>
      </c>
      <c r="O151" s="267"/>
      <c r="P151" s="267"/>
      <c r="Q151" s="267"/>
      <c r="R151" s="145"/>
      <c r="T151" s="175" t="s">
        <v>5</v>
      </c>
      <c r="U151" s="48" t="s">
        <v>42</v>
      </c>
      <c r="V151" s="40"/>
      <c r="W151" s="176">
        <f t="shared" si="6"/>
        <v>0</v>
      </c>
      <c r="X151" s="176">
        <v>0</v>
      </c>
      <c r="Y151" s="176">
        <f t="shared" si="7"/>
        <v>0</v>
      </c>
      <c r="Z151" s="176">
        <v>0</v>
      </c>
      <c r="AA151" s="177">
        <f t="shared" si="8"/>
        <v>0</v>
      </c>
      <c r="AR151" s="23" t="s">
        <v>436</v>
      </c>
      <c r="AT151" s="23" t="s">
        <v>656</v>
      </c>
      <c r="AU151" s="23" t="s">
        <v>87</v>
      </c>
      <c r="AY151" s="23" t="s">
        <v>192</v>
      </c>
      <c r="BE151" s="118">
        <f t="shared" si="9"/>
        <v>0</v>
      </c>
      <c r="BF151" s="118">
        <f t="shared" si="10"/>
        <v>0</v>
      </c>
      <c r="BG151" s="118">
        <f t="shared" si="11"/>
        <v>0</v>
      </c>
      <c r="BH151" s="118">
        <f t="shared" si="12"/>
        <v>0</v>
      </c>
      <c r="BI151" s="118">
        <f t="shared" si="13"/>
        <v>0</v>
      </c>
      <c r="BJ151" s="23" t="s">
        <v>87</v>
      </c>
      <c r="BK151" s="118">
        <f t="shared" si="14"/>
        <v>0</v>
      </c>
      <c r="BL151" s="23" t="s">
        <v>294</v>
      </c>
      <c r="BM151" s="23" t="s">
        <v>452</v>
      </c>
    </row>
    <row r="152" spans="2:65" s="1" customFormat="1" ht="38.25" customHeight="1">
      <c r="B152" s="142"/>
      <c r="C152" s="171" t="s">
        <v>314</v>
      </c>
      <c r="D152" s="171" t="s">
        <v>193</v>
      </c>
      <c r="E152" s="172" t="s">
        <v>2118</v>
      </c>
      <c r="F152" s="268" t="s">
        <v>2119</v>
      </c>
      <c r="G152" s="268"/>
      <c r="H152" s="268"/>
      <c r="I152" s="268"/>
      <c r="J152" s="173" t="s">
        <v>288</v>
      </c>
      <c r="K152" s="174">
        <v>1</v>
      </c>
      <c r="L152" s="277">
        <v>0</v>
      </c>
      <c r="M152" s="277"/>
      <c r="N152" s="267">
        <f t="shared" si="5"/>
        <v>0</v>
      </c>
      <c r="O152" s="267"/>
      <c r="P152" s="267"/>
      <c r="Q152" s="267"/>
      <c r="R152" s="145"/>
      <c r="T152" s="175" t="s">
        <v>5</v>
      </c>
      <c r="U152" s="48" t="s">
        <v>42</v>
      </c>
      <c r="V152" s="40"/>
      <c r="W152" s="176">
        <f t="shared" si="6"/>
        <v>0</v>
      </c>
      <c r="X152" s="176">
        <v>0</v>
      </c>
      <c r="Y152" s="176">
        <f t="shared" si="7"/>
        <v>0</v>
      </c>
      <c r="Z152" s="176">
        <v>0</v>
      </c>
      <c r="AA152" s="177">
        <f t="shared" si="8"/>
        <v>0</v>
      </c>
      <c r="AR152" s="23" t="s">
        <v>294</v>
      </c>
      <c r="AT152" s="23" t="s">
        <v>193</v>
      </c>
      <c r="AU152" s="23" t="s">
        <v>87</v>
      </c>
      <c r="AY152" s="23" t="s">
        <v>192</v>
      </c>
      <c r="BE152" s="118">
        <f t="shared" si="9"/>
        <v>0</v>
      </c>
      <c r="BF152" s="118">
        <f t="shared" si="10"/>
        <v>0</v>
      </c>
      <c r="BG152" s="118">
        <f t="shared" si="11"/>
        <v>0</v>
      </c>
      <c r="BH152" s="118">
        <f t="shared" si="12"/>
        <v>0</v>
      </c>
      <c r="BI152" s="118">
        <f t="shared" si="13"/>
        <v>0</v>
      </c>
      <c r="BJ152" s="23" t="s">
        <v>87</v>
      </c>
      <c r="BK152" s="118">
        <f t="shared" si="14"/>
        <v>0</v>
      </c>
      <c r="BL152" s="23" t="s">
        <v>294</v>
      </c>
      <c r="BM152" s="23" t="s">
        <v>460</v>
      </c>
    </row>
    <row r="153" spans="2:65" s="1" customFormat="1" ht="25.5" customHeight="1">
      <c r="B153" s="142"/>
      <c r="C153" s="171" t="s">
        <v>10</v>
      </c>
      <c r="D153" s="171" t="s">
        <v>193</v>
      </c>
      <c r="E153" s="172" t="s">
        <v>2120</v>
      </c>
      <c r="F153" s="268" t="s">
        <v>2121</v>
      </c>
      <c r="G153" s="268"/>
      <c r="H153" s="268"/>
      <c r="I153" s="268"/>
      <c r="J153" s="173" t="s">
        <v>288</v>
      </c>
      <c r="K153" s="174">
        <v>1</v>
      </c>
      <c r="L153" s="277">
        <v>0</v>
      </c>
      <c r="M153" s="277"/>
      <c r="N153" s="267">
        <f t="shared" si="5"/>
        <v>0</v>
      </c>
      <c r="O153" s="267"/>
      <c r="P153" s="267"/>
      <c r="Q153" s="267"/>
      <c r="R153" s="145"/>
      <c r="T153" s="175" t="s">
        <v>5</v>
      </c>
      <c r="U153" s="48" t="s">
        <v>42</v>
      </c>
      <c r="V153" s="40"/>
      <c r="W153" s="176">
        <f t="shared" si="6"/>
        <v>0</v>
      </c>
      <c r="X153" s="176">
        <v>0</v>
      </c>
      <c r="Y153" s="176">
        <f t="shared" si="7"/>
        <v>0</v>
      </c>
      <c r="Z153" s="176">
        <v>0</v>
      </c>
      <c r="AA153" s="177">
        <f t="shared" si="8"/>
        <v>0</v>
      </c>
      <c r="AR153" s="23" t="s">
        <v>294</v>
      </c>
      <c r="AT153" s="23" t="s">
        <v>193</v>
      </c>
      <c r="AU153" s="23" t="s">
        <v>87</v>
      </c>
      <c r="AY153" s="23" t="s">
        <v>192</v>
      </c>
      <c r="BE153" s="118">
        <f t="shared" si="9"/>
        <v>0</v>
      </c>
      <c r="BF153" s="118">
        <f t="shared" si="10"/>
        <v>0</v>
      </c>
      <c r="BG153" s="118">
        <f t="shared" si="11"/>
        <v>0</v>
      </c>
      <c r="BH153" s="118">
        <f t="shared" si="12"/>
        <v>0</v>
      </c>
      <c r="BI153" s="118">
        <f t="shared" si="13"/>
        <v>0</v>
      </c>
      <c r="BJ153" s="23" t="s">
        <v>87</v>
      </c>
      <c r="BK153" s="118">
        <f t="shared" si="14"/>
        <v>0</v>
      </c>
      <c r="BL153" s="23" t="s">
        <v>294</v>
      </c>
      <c r="BM153" s="23" t="s">
        <v>469</v>
      </c>
    </row>
    <row r="154" spans="2:65" s="1" customFormat="1" ht="25.5" customHeight="1">
      <c r="B154" s="142"/>
      <c r="C154" s="171" t="s">
        <v>325</v>
      </c>
      <c r="D154" s="171" t="s">
        <v>193</v>
      </c>
      <c r="E154" s="172" t="s">
        <v>2122</v>
      </c>
      <c r="F154" s="268" t="s">
        <v>2123</v>
      </c>
      <c r="G154" s="268"/>
      <c r="H154" s="268"/>
      <c r="I154" s="268"/>
      <c r="J154" s="173" t="s">
        <v>208</v>
      </c>
      <c r="K154" s="174">
        <v>1</v>
      </c>
      <c r="L154" s="277">
        <v>0</v>
      </c>
      <c r="M154" s="277"/>
      <c r="N154" s="267">
        <f t="shared" si="5"/>
        <v>0</v>
      </c>
      <c r="O154" s="267"/>
      <c r="P154" s="267"/>
      <c r="Q154" s="267"/>
      <c r="R154" s="145"/>
      <c r="T154" s="175" t="s">
        <v>5</v>
      </c>
      <c r="U154" s="48" t="s">
        <v>42</v>
      </c>
      <c r="V154" s="40"/>
      <c r="W154" s="176">
        <f t="shared" si="6"/>
        <v>0</v>
      </c>
      <c r="X154" s="176">
        <v>0</v>
      </c>
      <c r="Y154" s="176">
        <f t="shared" si="7"/>
        <v>0</v>
      </c>
      <c r="Z154" s="176">
        <v>0</v>
      </c>
      <c r="AA154" s="177">
        <f t="shared" si="8"/>
        <v>0</v>
      </c>
      <c r="AR154" s="23" t="s">
        <v>294</v>
      </c>
      <c r="AT154" s="23" t="s">
        <v>193</v>
      </c>
      <c r="AU154" s="23" t="s">
        <v>87</v>
      </c>
      <c r="AY154" s="23" t="s">
        <v>192</v>
      </c>
      <c r="BE154" s="118">
        <f t="shared" si="9"/>
        <v>0</v>
      </c>
      <c r="BF154" s="118">
        <f t="shared" si="10"/>
        <v>0</v>
      </c>
      <c r="BG154" s="118">
        <f t="shared" si="11"/>
        <v>0</v>
      </c>
      <c r="BH154" s="118">
        <f t="shared" si="12"/>
        <v>0</v>
      </c>
      <c r="BI154" s="118">
        <f t="shared" si="13"/>
        <v>0</v>
      </c>
      <c r="BJ154" s="23" t="s">
        <v>87</v>
      </c>
      <c r="BK154" s="118">
        <f t="shared" si="14"/>
        <v>0</v>
      </c>
      <c r="BL154" s="23" t="s">
        <v>294</v>
      </c>
      <c r="BM154" s="23" t="s">
        <v>477</v>
      </c>
    </row>
    <row r="155" spans="2:65" s="10" customFormat="1" ht="29.85" customHeight="1">
      <c r="B155" s="160"/>
      <c r="C155" s="161"/>
      <c r="D155" s="170" t="s">
        <v>1674</v>
      </c>
      <c r="E155" s="170"/>
      <c r="F155" s="170"/>
      <c r="G155" s="170"/>
      <c r="H155" s="170"/>
      <c r="I155" s="170"/>
      <c r="J155" s="170"/>
      <c r="K155" s="170"/>
      <c r="L155" s="170"/>
      <c r="M155" s="170"/>
      <c r="N155" s="315">
        <f>BK155</f>
        <v>0</v>
      </c>
      <c r="O155" s="316"/>
      <c r="P155" s="316"/>
      <c r="Q155" s="316"/>
      <c r="R155" s="163"/>
      <c r="T155" s="164"/>
      <c r="U155" s="161"/>
      <c r="V155" s="161"/>
      <c r="W155" s="165">
        <f>SUM(W156:W161)</f>
        <v>0</v>
      </c>
      <c r="X155" s="161"/>
      <c r="Y155" s="165">
        <f>SUM(Y156:Y161)</f>
        <v>0</v>
      </c>
      <c r="Z155" s="161"/>
      <c r="AA155" s="166">
        <f>SUM(AA156:AA161)</f>
        <v>0</v>
      </c>
      <c r="AR155" s="167" t="s">
        <v>87</v>
      </c>
      <c r="AT155" s="168" t="s">
        <v>74</v>
      </c>
      <c r="AU155" s="168" t="s">
        <v>82</v>
      </c>
      <c r="AY155" s="167" t="s">
        <v>192</v>
      </c>
      <c r="BK155" s="169">
        <f>SUM(BK156:BK161)</f>
        <v>0</v>
      </c>
    </row>
    <row r="156" spans="2:65" s="1" customFormat="1" ht="25.5" customHeight="1">
      <c r="B156" s="142"/>
      <c r="C156" s="171" t="s">
        <v>330</v>
      </c>
      <c r="D156" s="171" t="s">
        <v>193</v>
      </c>
      <c r="E156" s="172" t="s">
        <v>2124</v>
      </c>
      <c r="F156" s="268" t="s">
        <v>2125</v>
      </c>
      <c r="G156" s="268"/>
      <c r="H156" s="268"/>
      <c r="I156" s="268"/>
      <c r="J156" s="173" t="s">
        <v>288</v>
      </c>
      <c r="K156" s="174">
        <v>1</v>
      </c>
      <c r="L156" s="277">
        <v>0</v>
      </c>
      <c r="M156" s="277"/>
      <c r="N156" s="267">
        <f t="shared" ref="N156:N161" si="15">ROUND(L156*K156,2)</f>
        <v>0</v>
      </c>
      <c r="O156" s="267"/>
      <c r="P156" s="267"/>
      <c r="Q156" s="267"/>
      <c r="R156" s="145"/>
      <c r="T156" s="175" t="s">
        <v>5</v>
      </c>
      <c r="U156" s="48" t="s">
        <v>42</v>
      </c>
      <c r="V156" s="40"/>
      <c r="W156" s="176">
        <f t="shared" ref="W156:W161" si="16">V156*K156</f>
        <v>0</v>
      </c>
      <c r="X156" s="176">
        <v>0</v>
      </c>
      <c r="Y156" s="176">
        <f t="shared" ref="Y156:Y161" si="17">X156*K156</f>
        <v>0</v>
      </c>
      <c r="Z156" s="176">
        <v>0</v>
      </c>
      <c r="AA156" s="177">
        <f t="shared" ref="AA156:AA161" si="18">Z156*K156</f>
        <v>0</v>
      </c>
      <c r="AR156" s="23" t="s">
        <v>294</v>
      </c>
      <c r="AT156" s="23" t="s">
        <v>193</v>
      </c>
      <c r="AU156" s="23" t="s">
        <v>87</v>
      </c>
      <c r="AY156" s="23" t="s">
        <v>192</v>
      </c>
      <c r="BE156" s="118">
        <f t="shared" ref="BE156:BE161" si="19">IF(U156="základná",N156,0)</f>
        <v>0</v>
      </c>
      <c r="BF156" s="118">
        <f t="shared" ref="BF156:BF161" si="20">IF(U156="znížená",N156,0)</f>
        <v>0</v>
      </c>
      <c r="BG156" s="118">
        <f t="shared" ref="BG156:BG161" si="21">IF(U156="zákl. prenesená",N156,0)</f>
        <v>0</v>
      </c>
      <c r="BH156" s="118">
        <f t="shared" ref="BH156:BH161" si="22">IF(U156="zníž. prenesená",N156,0)</f>
        <v>0</v>
      </c>
      <c r="BI156" s="118">
        <f t="shared" ref="BI156:BI161" si="23">IF(U156="nulová",N156,0)</f>
        <v>0</v>
      </c>
      <c r="BJ156" s="23" t="s">
        <v>87</v>
      </c>
      <c r="BK156" s="118">
        <f t="shared" ref="BK156:BK161" si="24">ROUND(L156*K156,2)</f>
        <v>0</v>
      </c>
      <c r="BL156" s="23" t="s">
        <v>294</v>
      </c>
      <c r="BM156" s="23" t="s">
        <v>490</v>
      </c>
    </row>
    <row r="157" spans="2:65" s="1" customFormat="1" ht="25.5" customHeight="1">
      <c r="B157" s="142"/>
      <c r="C157" s="171" t="s">
        <v>334</v>
      </c>
      <c r="D157" s="171" t="s">
        <v>193</v>
      </c>
      <c r="E157" s="172" t="s">
        <v>2126</v>
      </c>
      <c r="F157" s="268" t="s">
        <v>2127</v>
      </c>
      <c r="G157" s="268"/>
      <c r="H157" s="268"/>
      <c r="I157" s="268"/>
      <c r="J157" s="173" t="s">
        <v>288</v>
      </c>
      <c r="K157" s="174">
        <v>1</v>
      </c>
      <c r="L157" s="277">
        <v>0</v>
      </c>
      <c r="M157" s="277"/>
      <c r="N157" s="267">
        <f t="shared" si="15"/>
        <v>0</v>
      </c>
      <c r="O157" s="267"/>
      <c r="P157" s="267"/>
      <c r="Q157" s="267"/>
      <c r="R157" s="145"/>
      <c r="T157" s="175" t="s">
        <v>5</v>
      </c>
      <c r="U157" s="48" t="s">
        <v>42</v>
      </c>
      <c r="V157" s="40"/>
      <c r="W157" s="176">
        <f t="shared" si="16"/>
        <v>0</v>
      </c>
      <c r="X157" s="176">
        <v>0</v>
      </c>
      <c r="Y157" s="176">
        <f t="shared" si="17"/>
        <v>0</v>
      </c>
      <c r="Z157" s="176">
        <v>0</v>
      </c>
      <c r="AA157" s="177">
        <f t="shared" si="18"/>
        <v>0</v>
      </c>
      <c r="AR157" s="23" t="s">
        <v>294</v>
      </c>
      <c r="AT157" s="23" t="s">
        <v>193</v>
      </c>
      <c r="AU157" s="23" t="s">
        <v>87</v>
      </c>
      <c r="AY157" s="23" t="s">
        <v>192</v>
      </c>
      <c r="BE157" s="118">
        <f t="shared" si="19"/>
        <v>0</v>
      </c>
      <c r="BF157" s="118">
        <f t="shared" si="20"/>
        <v>0</v>
      </c>
      <c r="BG157" s="118">
        <f t="shared" si="21"/>
        <v>0</v>
      </c>
      <c r="BH157" s="118">
        <f t="shared" si="22"/>
        <v>0</v>
      </c>
      <c r="BI157" s="118">
        <f t="shared" si="23"/>
        <v>0</v>
      </c>
      <c r="BJ157" s="23" t="s">
        <v>87</v>
      </c>
      <c r="BK157" s="118">
        <f t="shared" si="24"/>
        <v>0</v>
      </c>
      <c r="BL157" s="23" t="s">
        <v>294</v>
      </c>
      <c r="BM157" s="23" t="s">
        <v>502</v>
      </c>
    </row>
    <row r="158" spans="2:65" s="1" customFormat="1" ht="25.5" customHeight="1">
      <c r="B158" s="142"/>
      <c r="C158" s="171" t="s">
        <v>339</v>
      </c>
      <c r="D158" s="171" t="s">
        <v>193</v>
      </c>
      <c r="E158" s="172" t="s">
        <v>2128</v>
      </c>
      <c r="F158" s="268" t="s">
        <v>2129</v>
      </c>
      <c r="G158" s="268"/>
      <c r="H158" s="268"/>
      <c r="I158" s="268"/>
      <c r="J158" s="173" t="s">
        <v>288</v>
      </c>
      <c r="K158" s="174">
        <v>1</v>
      </c>
      <c r="L158" s="277">
        <v>0</v>
      </c>
      <c r="M158" s="277"/>
      <c r="N158" s="267">
        <f t="shared" si="15"/>
        <v>0</v>
      </c>
      <c r="O158" s="267"/>
      <c r="P158" s="267"/>
      <c r="Q158" s="267"/>
      <c r="R158" s="145"/>
      <c r="T158" s="175" t="s">
        <v>5</v>
      </c>
      <c r="U158" s="48" t="s">
        <v>42</v>
      </c>
      <c r="V158" s="40"/>
      <c r="W158" s="176">
        <f t="shared" si="16"/>
        <v>0</v>
      </c>
      <c r="X158" s="176">
        <v>0</v>
      </c>
      <c r="Y158" s="176">
        <f t="shared" si="17"/>
        <v>0</v>
      </c>
      <c r="Z158" s="176">
        <v>0</v>
      </c>
      <c r="AA158" s="177">
        <f t="shared" si="18"/>
        <v>0</v>
      </c>
      <c r="AR158" s="23" t="s">
        <v>294</v>
      </c>
      <c r="AT158" s="23" t="s">
        <v>193</v>
      </c>
      <c r="AU158" s="23" t="s">
        <v>87</v>
      </c>
      <c r="AY158" s="23" t="s">
        <v>192</v>
      </c>
      <c r="BE158" s="118">
        <f t="shared" si="19"/>
        <v>0</v>
      </c>
      <c r="BF158" s="118">
        <f t="shared" si="20"/>
        <v>0</v>
      </c>
      <c r="BG158" s="118">
        <f t="shared" si="21"/>
        <v>0</v>
      </c>
      <c r="BH158" s="118">
        <f t="shared" si="22"/>
        <v>0</v>
      </c>
      <c r="BI158" s="118">
        <f t="shared" si="23"/>
        <v>0</v>
      </c>
      <c r="BJ158" s="23" t="s">
        <v>87</v>
      </c>
      <c r="BK158" s="118">
        <f t="shared" si="24"/>
        <v>0</v>
      </c>
      <c r="BL158" s="23" t="s">
        <v>294</v>
      </c>
      <c r="BM158" s="23" t="s">
        <v>511</v>
      </c>
    </row>
    <row r="159" spans="2:65" s="1" customFormat="1" ht="38.25" customHeight="1">
      <c r="B159" s="142"/>
      <c r="C159" s="215" t="s">
        <v>345</v>
      </c>
      <c r="D159" s="215" t="s">
        <v>656</v>
      </c>
      <c r="E159" s="216" t="s">
        <v>2130</v>
      </c>
      <c r="F159" s="321" t="s">
        <v>2131</v>
      </c>
      <c r="G159" s="321"/>
      <c r="H159" s="321"/>
      <c r="I159" s="321"/>
      <c r="J159" s="217" t="s">
        <v>288</v>
      </c>
      <c r="K159" s="218">
        <v>1</v>
      </c>
      <c r="L159" s="319">
        <v>0</v>
      </c>
      <c r="M159" s="319"/>
      <c r="N159" s="320">
        <f t="shared" si="15"/>
        <v>0</v>
      </c>
      <c r="O159" s="267"/>
      <c r="P159" s="267"/>
      <c r="Q159" s="267"/>
      <c r="R159" s="145"/>
      <c r="T159" s="175" t="s">
        <v>5</v>
      </c>
      <c r="U159" s="48" t="s">
        <v>42</v>
      </c>
      <c r="V159" s="40"/>
      <c r="W159" s="176">
        <f t="shared" si="16"/>
        <v>0</v>
      </c>
      <c r="X159" s="176">
        <v>0</v>
      </c>
      <c r="Y159" s="176">
        <f t="shared" si="17"/>
        <v>0</v>
      </c>
      <c r="Z159" s="176">
        <v>0</v>
      </c>
      <c r="AA159" s="177">
        <f t="shared" si="18"/>
        <v>0</v>
      </c>
      <c r="AR159" s="23" t="s">
        <v>436</v>
      </c>
      <c r="AT159" s="23" t="s">
        <v>656</v>
      </c>
      <c r="AU159" s="23" t="s">
        <v>87</v>
      </c>
      <c r="AY159" s="23" t="s">
        <v>192</v>
      </c>
      <c r="BE159" s="118">
        <f t="shared" si="19"/>
        <v>0</v>
      </c>
      <c r="BF159" s="118">
        <f t="shared" si="20"/>
        <v>0</v>
      </c>
      <c r="BG159" s="118">
        <f t="shared" si="21"/>
        <v>0</v>
      </c>
      <c r="BH159" s="118">
        <f t="shared" si="22"/>
        <v>0</v>
      </c>
      <c r="BI159" s="118">
        <f t="shared" si="23"/>
        <v>0</v>
      </c>
      <c r="BJ159" s="23" t="s">
        <v>87</v>
      </c>
      <c r="BK159" s="118">
        <f t="shared" si="24"/>
        <v>0</v>
      </c>
      <c r="BL159" s="23" t="s">
        <v>294</v>
      </c>
      <c r="BM159" s="23" t="s">
        <v>523</v>
      </c>
    </row>
    <row r="160" spans="2:65" s="1" customFormat="1" ht="25.5" customHeight="1">
      <c r="B160" s="142"/>
      <c r="C160" s="171" t="s">
        <v>349</v>
      </c>
      <c r="D160" s="171" t="s">
        <v>193</v>
      </c>
      <c r="E160" s="172" t="s">
        <v>2132</v>
      </c>
      <c r="F160" s="268" t="s">
        <v>2133</v>
      </c>
      <c r="G160" s="268"/>
      <c r="H160" s="268"/>
      <c r="I160" s="268"/>
      <c r="J160" s="173" t="s">
        <v>288</v>
      </c>
      <c r="K160" s="174">
        <v>1</v>
      </c>
      <c r="L160" s="277">
        <v>0</v>
      </c>
      <c r="M160" s="277"/>
      <c r="N160" s="267">
        <f t="shared" si="15"/>
        <v>0</v>
      </c>
      <c r="O160" s="267"/>
      <c r="P160" s="267"/>
      <c r="Q160" s="267"/>
      <c r="R160" s="145"/>
      <c r="T160" s="175" t="s">
        <v>5</v>
      </c>
      <c r="U160" s="48" t="s">
        <v>42</v>
      </c>
      <c r="V160" s="40"/>
      <c r="W160" s="176">
        <f t="shared" si="16"/>
        <v>0</v>
      </c>
      <c r="X160" s="176">
        <v>0</v>
      </c>
      <c r="Y160" s="176">
        <f t="shared" si="17"/>
        <v>0</v>
      </c>
      <c r="Z160" s="176">
        <v>0</v>
      </c>
      <c r="AA160" s="177">
        <f t="shared" si="18"/>
        <v>0</v>
      </c>
      <c r="AR160" s="23" t="s">
        <v>294</v>
      </c>
      <c r="AT160" s="23" t="s">
        <v>193</v>
      </c>
      <c r="AU160" s="23" t="s">
        <v>87</v>
      </c>
      <c r="AY160" s="23" t="s">
        <v>192</v>
      </c>
      <c r="BE160" s="118">
        <f t="shared" si="19"/>
        <v>0</v>
      </c>
      <c r="BF160" s="118">
        <f t="shared" si="20"/>
        <v>0</v>
      </c>
      <c r="BG160" s="118">
        <f t="shared" si="21"/>
        <v>0</v>
      </c>
      <c r="BH160" s="118">
        <f t="shared" si="22"/>
        <v>0</v>
      </c>
      <c r="BI160" s="118">
        <f t="shared" si="23"/>
        <v>0</v>
      </c>
      <c r="BJ160" s="23" t="s">
        <v>87</v>
      </c>
      <c r="BK160" s="118">
        <f t="shared" si="24"/>
        <v>0</v>
      </c>
      <c r="BL160" s="23" t="s">
        <v>294</v>
      </c>
      <c r="BM160" s="23" t="s">
        <v>532</v>
      </c>
    </row>
    <row r="161" spans="2:65" s="1" customFormat="1" ht="25.5" customHeight="1">
      <c r="B161" s="142"/>
      <c r="C161" s="171" t="s">
        <v>356</v>
      </c>
      <c r="D161" s="171" t="s">
        <v>193</v>
      </c>
      <c r="E161" s="172" t="s">
        <v>2134</v>
      </c>
      <c r="F161" s="268" t="s">
        <v>2004</v>
      </c>
      <c r="G161" s="268"/>
      <c r="H161" s="268"/>
      <c r="I161" s="268"/>
      <c r="J161" s="173" t="s">
        <v>1696</v>
      </c>
      <c r="K161" s="213">
        <v>0</v>
      </c>
      <c r="L161" s="277">
        <v>0</v>
      </c>
      <c r="M161" s="277"/>
      <c r="N161" s="267">
        <f t="shared" si="15"/>
        <v>0</v>
      </c>
      <c r="O161" s="267"/>
      <c r="P161" s="267"/>
      <c r="Q161" s="267"/>
      <c r="R161" s="145"/>
      <c r="T161" s="175" t="s">
        <v>5</v>
      </c>
      <c r="U161" s="48" t="s">
        <v>42</v>
      </c>
      <c r="V161" s="40"/>
      <c r="W161" s="176">
        <f t="shared" si="16"/>
        <v>0</v>
      </c>
      <c r="X161" s="176">
        <v>0</v>
      </c>
      <c r="Y161" s="176">
        <f t="shared" si="17"/>
        <v>0</v>
      </c>
      <c r="Z161" s="176">
        <v>0</v>
      </c>
      <c r="AA161" s="177">
        <f t="shared" si="18"/>
        <v>0</v>
      </c>
      <c r="AR161" s="23" t="s">
        <v>294</v>
      </c>
      <c r="AT161" s="23" t="s">
        <v>193</v>
      </c>
      <c r="AU161" s="23" t="s">
        <v>87</v>
      </c>
      <c r="AY161" s="23" t="s">
        <v>192</v>
      </c>
      <c r="BE161" s="118">
        <f t="shared" si="19"/>
        <v>0</v>
      </c>
      <c r="BF161" s="118">
        <f t="shared" si="20"/>
        <v>0</v>
      </c>
      <c r="BG161" s="118">
        <f t="shared" si="21"/>
        <v>0</v>
      </c>
      <c r="BH161" s="118">
        <f t="shared" si="22"/>
        <v>0</v>
      </c>
      <c r="BI161" s="118">
        <f t="shared" si="23"/>
        <v>0</v>
      </c>
      <c r="BJ161" s="23" t="s">
        <v>87</v>
      </c>
      <c r="BK161" s="118">
        <f t="shared" si="24"/>
        <v>0</v>
      </c>
      <c r="BL161" s="23" t="s">
        <v>294</v>
      </c>
      <c r="BM161" s="23" t="s">
        <v>540</v>
      </c>
    </row>
    <row r="162" spans="2:65" s="10" customFormat="1" ht="29.85" customHeight="1">
      <c r="B162" s="160"/>
      <c r="C162" s="161"/>
      <c r="D162" s="170" t="s">
        <v>2079</v>
      </c>
      <c r="E162" s="170"/>
      <c r="F162" s="170"/>
      <c r="G162" s="170"/>
      <c r="H162" s="170"/>
      <c r="I162" s="170"/>
      <c r="J162" s="170"/>
      <c r="K162" s="170"/>
      <c r="L162" s="170"/>
      <c r="M162" s="170"/>
      <c r="N162" s="315">
        <f>BK162</f>
        <v>0</v>
      </c>
      <c r="O162" s="316"/>
      <c r="P162" s="316"/>
      <c r="Q162" s="316"/>
      <c r="R162" s="163"/>
      <c r="T162" s="164"/>
      <c r="U162" s="161"/>
      <c r="V162" s="161"/>
      <c r="W162" s="165">
        <f>SUM(W163:W193)</f>
        <v>0</v>
      </c>
      <c r="X162" s="161"/>
      <c r="Y162" s="165">
        <f>SUM(Y163:Y193)</f>
        <v>0</v>
      </c>
      <c r="Z162" s="161"/>
      <c r="AA162" s="166">
        <f>SUM(AA163:AA193)</f>
        <v>0</v>
      </c>
      <c r="AR162" s="167" t="s">
        <v>87</v>
      </c>
      <c r="AT162" s="168" t="s">
        <v>74</v>
      </c>
      <c r="AU162" s="168" t="s">
        <v>82</v>
      </c>
      <c r="AY162" s="167" t="s">
        <v>192</v>
      </c>
      <c r="BK162" s="169">
        <f>SUM(BK163:BK193)</f>
        <v>0</v>
      </c>
    </row>
    <row r="163" spans="2:65" s="1" customFormat="1" ht="25.5" customHeight="1">
      <c r="B163" s="142"/>
      <c r="C163" s="171" t="s">
        <v>365</v>
      </c>
      <c r="D163" s="171" t="s">
        <v>193</v>
      </c>
      <c r="E163" s="172" t="s">
        <v>2135</v>
      </c>
      <c r="F163" s="268" t="s">
        <v>2136</v>
      </c>
      <c r="G163" s="268"/>
      <c r="H163" s="268"/>
      <c r="I163" s="268"/>
      <c r="J163" s="173" t="s">
        <v>467</v>
      </c>
      <c r="K163" s="174">
        <v>150</v>
      </c>
      <c r="L163" s="277">
        <v>0</v>
      </c>
      <c r="M163" s="277"/>
      <c r="N163" s="267">
        <f t="shared" ref="N163:N193" si="25">ROUND(L163*K163,2)</f>
        <v>0</v>
      </c>
      <c r="O163" s="267"/>
      <c r="P163" s="267"/>
      <c r="Q163" s="267"/>
      <c r="R163" s="145"/>
      <c r="T163" s="175" t="s">
        <v>5</v>
      </c>
      <c r="U163" s="48" t="s">
        <v>42</v>
      </c>
      <c r="V163" s="40"/>
      <c r="W163" s="176">
        <f t="shared" ref="W163:W193" si="26">V163*K163</f>
        <v>0</v>
      </c>
      <c r="X163" s="176">
        <v>0</v>
      </c>
      <c r="Y163" s="176">
        <f t="shared" ref="Y163:Y193" si="27">X163*K163</f>
        <v>0</v>
      </c>
      <c r="Z163" s="176">
        <v>0</v>
      </c>
      <c r="AA163" s="177">
        <f t="shared" ref="AA163:AA193" si="28">Z163*K163</f>
        <v>0</v>
      </c>
      <c r="AR163" s="23" t="s">
        <v>294</v>
      </c>
      <c r="AT163" s="23" t="s">
        <v>193</v>
      </c>
      <c r="AU163" s="23" t="s">
        <v>87</v>
      </c>
      <c r="AY163" s="23" t="s">
        <v>192</v>
      </c>
      <c r="BE163" s="118">
        <f t="shared" ref="BE163:BE193" si="29">IF(U163="základná",N163,0)</f>
        <v>0</v>
      </c>
      <c r="BF163" s="118">
        <f t="shared" ref="BF163:BF193" si="30">IF(U163="znížená",N163,0)</f>
        <v>0</v>
      </c>
      <c r="BG163" s="118">
        <f t="shared" ref="BG163:BG193" si="31">IF(U163="zákl. prenesená",N163,0)</f>
        <v>0</v>
      </c>
      <c r="BH163" s="118">
        <f t="shared" ref="BH163:BH193" si="32">IF(U163="zníž. prenesená",N163,0)</f>
        <v>0</v>
      </c>
      <c r="BI163" s="118">
        <f t="shared" ref="BI163:BI193" si="33">IF(U163="nulová",N163,0)</f>
        <v>0</v>
      </c>
      <c r="BJ163" s="23" t="s">
        <v>87</v>
      </c>
      <c r="BK163" s="118">
        <f t="shared" ref="BK163:BK193" si="34">ROUND(L163*K163,2)</f>
        <v>0</v>
      </c>
      <c r="BL163" s="23" t="s">
        <v>294</v>
      </c>
      <c r="BM163" s="23" t="s">
        <v>553</v>
      </c>
    </row>
    <row r="164" spans="2:65" s="1" customFormat="1" ht="25.5" customHeight="1">
      <c r="B164" s="142"/>
      <c r="C164" s="171" t="s">
        <v>410</v>
      </c>
      <c r="D164" s="171" t="s">
        <v>193</v>
      </c>
      <c r="E164" s="172" t="s">
        <v>2137</v>
      </c>
      <c r="F164" s="268" t="s">
        <v>2138</v>
      </c>
      <c r="G164" s="268"/>
      <c r="H164" s="268"/>
      <c r="I164" s="268"/>
      <c r="J164" s="173" t="s">
        <v>467</v>
      </c>
      <c r="K164" s="174">
        <v>141</v>
      </c>
      <c r="L164" s="277">
        <v>0</v>
      </c>
      <c r="M164" s="277"/>
      <c r="N164" s="267">
        <f t="shared" si="25"/>
        <v>0</v>
      </c>
      <c r="O164" s="267"/>
      <c r="P164" s="267"/>
      <c r="Q164" s="267"/>
      <c r="R164" s="145"/>
      <c r="T164" s="175" t="s">
        <v>5</v>
      </c>
      <c r="U164" s="48" t="s">
        <v>42</v>
      </c>
      <c r="V164" s="40"/>
      <c r="W164" s="176">
        <f t="shared" si="26"/>
        <v>0</v>
      </c>
      <c r="X164" s="176">
        <v>0</v>
      </c>
      <c r="Y164" s="176">
        <f t="shared" si="27"/>
        <v>0</v>
      </c>
      <c r="Z164" s="176">
        <v>0</v>
      </c>
      <c r="AA164" s="177">
        <f t="shared" si="28"/>
        <v>0</v>
      </c>
      <c r="AR164" s="23" t="s">
        <v>294</v>
      </c>
      <c r="AT164" s="23" t="s">
        <v>193</v>
      </c>
      <c r="AU164" s="23" t="s">
        <v>87</v>
      </c>
      <c r="AY164" s="23" t="s">
        <v>192</v>
      </c>
      <c r="BE164" s="118">
        <f t="shared" si="29"/>
        <v>0</v>
      </c>
      <c r="BF164" s="118">
        <f t="shared" si="30"/>
        <v>0</v>
      </c>
      <c r="BG164" s="118">
        <f t="shared" si="31"/>
        <v>0</v>
      </c>
      <c r="BH164" s="118">
        <f t="shared" si="32"/>
        <v>0</v>
      </c>
      <c r="BI164" s="118">
        <f t="shared" si="33"/>
        <v>0</v>
      </c>
      <c r="BJ164" s="23" t="s">
        <v>87</v>
      </c>
      <c r="BK164" s="118">
        <f t="shared" si="34"/>
        <v>0</v>
      </c>
      <c r="BL164" s="23" t="s">
        <v>294</v>
      </c>
      <c r="BM164" s="23" t="s">
        <v>562</v>
      </c>
    </row>
    <row r="165" spans="2:65" s="1" customFormat="1" ht="38.25" customHeight="1">
      <c r="B165" s="142"/>
      <c r="C165" s="215" t="s">
        <v>425</v>
      </c>
      <c r="D165" s="215" t="s">
        <v>656</v>
      </c>
      <c r="E165" s="216" t="s">
        <v>2139</v>
      </c>
      <c r="F165" s="321" t="s">
        <v>2140</v>
      </c>
      <c r="G165" s="321"/>
      <c r="H165" s="321"/>
      <c r="I165" s="321"/>
      <c r="J165" s="217" t="s">
        <v>467</v>
      </c>
      <c r="K165" s="218">
        <v>141</v>
      </c>
      <c r="L165" s="319">
        <v>0</v>
      </c>
      <c r="M165" s="319"/>
      <c r="N165" s="320">
        <f t="shared" si="25"/>
        <v>0</v>
      </c>
      <c r="O165" s="267"/>
      <c r="P165" s="267"/>
      <c r="Q165" s="267"/>
      <c r="R165" s="145"/>
      <c r="T165" s="175" t="s">
        <v>5</v>
      </c>
      <c r="U165" s="48" t="s">
        <v>42</v>
      </c>
      <c r="V165" s="40"/>
      <c r="W165" s="176">
        <f t="shared" si="26"/>
        <v>0</v>
      </c>
      <c r="X165" s="176">
        <v>0</v>
      </c>
      <c r="Y165" s="176">
        <f t="shared" si="27"/>
        <v>0</v>
      </c>
      <c r="Z165" s="176">
        <v>0</v>
      </c>
      <c r="AA165" s="177">
        <f t="shared" si="28"/>
        <v>0</v>
      </c>
      <c r="AR165" s="23" t="s">
        <v>436</v>
      </c>
      <c r="AT165" s="23" t="s">
        <v>656</v>
      </c>
      <c r="AU165" s="23" t="s">
        <v>87</v>
      </c>
      <c r="AY165" s="23" t="s">
        <v>192</v>
      </c>
      <c r="BE165" s="118">
        <f t="shared" si="29"/>
        <v>0</v>
      </c>
      <c r="BF165" s="118">
        <f t="shared" si="30"/>
        <v>0</v>
      </c>
      <c r="BG165" s="118">
        <f t="shared" si="31"/>
        <v>0</v>
      </c>
      <c r="BH165" s="118">
        <f t="shared" si="32"/>
        <v>0</v>
      </c>
      <c r="BI165" s="118">
        <f t="shared" si="33"/>
        <v>0</v>
      </c>
      <c r="BJ165" s="23" t="s">
        <v>87</v>
      </c>
      <c r="BK165" s="118">
        <f t="shared" si="34"/>
        <v>0</v>
      </c>
      <c r="BL165" s="23" t="s">
        <v>294</v>
      </c>
      <c r="BM165" s="23" t="s">
        <v>573</v>
      </c>
    </row>
    <row r="166" spans="2:65" s="1" customFormat="1" ht="25.5" customHeight="1">
      <c r="B166" s="142"/>
      <c r="C166" s="215" t="s">
        <v>432</v>
      </c>
      <c r="D166" s="215" t="s">
        <v>656</v>
      </c>
      <c r="E166" s="216" t="s">
        <v>2141</v>
      </c>
      <c r="F166" s="321" t="s">
        <v>2142</v>
      </c>
      <c r="G166" s="321"/>
      <c r="H166" s="321"/>
      <c r="I166" s="321"/>
      <c r="J166" s="217" t="s">
        <v>288</v>
      </c>
      <c r="K166" s="218">
        <v>38</v>
      </c>
      <c r="L166" s="319">
        <v>0</v>
      </c>
      <c r="M166" s="319"/>
      <c r="N166" s="320">
        <f t="shared" si="25"/>
        <v>0</v>
      </c>
      <c r="O166" s="267"/>
      <c r="P166" s="267"/>
      <c r="Q166" s="267"/>
      <c r="R166" s="145"/>
      <c r="T166" s="175" t="s">
        <v>5</v>
      </c>
      <c r="U166" s="48" t="s">
        <v>42</v>
      </c>
      <c r="V166" s="40"/>
      <c r="W166" s="176">
        <f t="shared" si="26"/>
        <v>0</v>
      </c>
      <c r="X166" s="176">
        <v>0</v>
      </c>
      <c r="Y166" s="176">
        <f t="shared" si="27"/>
        <v>0</v>
      </c>
      <c r="Z166" s="176">
        <v>0</v>
      </c>
      <c r="AA166" s="177">
        <f t="shared" si="28"/>
        <v>0</v>
      </c>
      <c r="AR166" s="23" t="s">
        <v>436</v>
      </c>
      <c r="AT166" s="23" t="s">
        <v>656</v>
      </c>
      <c r="AU166" s="23" t="s">
        <v>87</v>
      </c>
      <c r="AY166" s="23" t="s">
        <v>192</v>
      </c>
      <c r="BE166" s="118">
        <f t="shared" si="29"/>
        <v>0</v>
      </c>
      <c r="BF166" s="118">
        <f t="shared" si="30"/>
        <v>0</v>
      </c>
      <c r="BG166" s="118">
        <f t="shared" si="31"/>
        <v>0</v>
      </c>
      <c r="BH166" s="118">
        <f t="shared" si="32"/>
        <v>0</v>
      </c>
      <c r="BI166" s="118">
        <f t="shared" si="33"/>
        <v>0</v>
      </c>
      <c r="BJ166" s="23" t="s">
        <v>87</v>
      </c>
      <c r="BK166" s="118">
        <f t="shared" si="34"/>
        <v>0</v>
      </c>
      <c r="BL166" s="23" t="s">
        <v>294</v>
      </c>
      <c r="BM166" s="23" t="s">
        <v>581</v>
      </c>
    </row>
    <row r="167" spans="2:65" s="1" customFormat="1" ht="25.5" customHeight="1">
      <c r="B167" s="142"/>
      <c r="C167" s="171" t="s">
        <v>436</v>
      </c>
      <c r="D167" s="171" t="s">
        <v>193</v>
      </c>
      <c r="E167" s="172" t="s">
        <v>2143</v>
      </c>
      <c r="F167" s="268" t="s">
        <v>2144</v>
      </c>
      <c r="G167" s="268"/>
      <c r="H167" s="268"/>
      <c r="I167" s="268"/>
      <c r="J167" s="173" t="s">
        <v>467</v>
      </c>
      <c r="K167" s="174">
        <v>10</v>
      </c>
      <c r="L167" s="277">
        <v>0</v>
      </c>
      <c r="M167" s="277"/>
      <c r="N167" s="267">
        <f t="shared" si="25"/>
        <v>0</v>
      </c>
      <c r="O167" s="267"/>
      <c r="P167" s="267"/>
      <c r="Q167" s="267"/>
      <c r="R167" s="145"/>
      <c r="T167" s="175" t="s">
        <v>5</v>
      </c>
      <c r="U167" s="48" t="s">
        <v>42</v>
      </c>
      <c r="V167" s="40"/>
      <c r="W167" s="176">
        <f t="shared" si="26"/>
        <v>0</v>
      </c>
      <c r="X167" s="176">
        <v>0</v>
      </c>
      <c r="Y167" s="176">
        <f t="shared" si="27"/>
        <v>0</v>
      </c>
      <c r="Z167" s="176">
        <v>0</v>
      </c>
      <c r="AA167" s="177">
        <f t="shared" si="28"/>
        <v>0</v>
      </c>
      <c r="AR167" s="23" t="s">
        <v>294</v>
      </c>
      <c r="AT167" s="23" t="s">
        <v>193</v>
      </c>
      <c r="AU167" s="23" t="s">
        <v>87</v>
      </c>
      <c r="AY167" s="23" t="s">
        <v>192</v>
      </c>
      <c r="BE167" s="118">
        <f t="shared" si="29"/>
        <v>0</v>
      </c>
      <c r="BF167" s="118">
        <f t="shared" si="30"/>
        <v>0</v>
      </c>
      <c r="BG167" s="118">
        <f t="shared" si="31"/>
        <v>0</v>
      </c>
      <c r="BH167" s="118">
        <f t="shared" si="32"/>
        <v>0</v>
      </c>
      <c r="BI167" s="118">
        <f t="shared" si="33"/>
        <v>0</v>
      </c>
      <c r="BJ167" s="23" t="s">
        <v>87</v>
      </c>
      <c r="BK167" s="118">
        <f t="shared" si="34"/>
        <v>0</v>
      </c>
      <c r="BL167" s="23" t="s">
        <v>294</v>
      </c>
      <c r="BM167" s="23" t="s">
        <v>589</v>
      </c>
    </row>
    <row r="168" spans="2:65" s="1" customFormat="1" ht="38.25" customHeight="1">
      <c r="B168" s="142"/>
      <c r="C168" s="215" t="s">
        <v>440</v>
      </c>
      <c r="D168" s="215" t="s">
        <v>656</v>
      </c>
      <c r="E168" s="216" t="s">
        <v>2145</v>
      </c>
      <c r="F168" s="321" t="s">
        <v>2146</v>
      </c>
      <c r="G168" s="321"/>
      <c r="H168" s="321"/>
      <c r="I168" s="321"/>
      <c r="J168" s="217" t="s">
        <v>467</v>
      </c>
      <c r="K168" s="218">
        <v>10</v>
      </c>
      <c r="L168" s="319">
        <v>0</v>
      </c>
      <c r="M168" s="319"/>
      <c r="N168" s="320">
        <f t="shared" si="25"/>
        <v>0</v>
      </c>
      <c r="O168" s="267"/>
      <c r="P168" s="267"/>
      <c r="Q168" s="267"/>
      <c r="R168" s="145"/>
      <c r="T168" s="175" t="s">
        <v>5</v>
      </c>
      <c r="U168" s="48" t="s">
        <v>42</v>
      </c>
      <c r="V168" s="40"/>
      <c r="W168" s="176">
        <f t="shared" si="26"/>
        <v>0</v>
      </c>
      <c r="X168" s="176">
        <v>0</v>
      </c>
      <c r="Y168" s="176">
        <f t="shared" si="27"/>
        <v>0</v>
      </c>
      <c r="Z168" s="176">
        <v>0</v>
      </c>
      <c r="AA168" s="177">
        <f t="shared" si="28"/>
        <v>0</v>
      </c>
      <c r="AR168" s="23" t="s">
        <v>436</v>
      </c>
      <c r="AT168" s="23" t="s">
        <v>656</v>
      </c>
      <c r="AU168" s="23" t="s">
        <v>87</v>
      </c>
      <c r="AY168" s="23" t="s">
        <v>192</v>
      </c>
      <c r="BE168" s="118">
        <f t="shared" si="29"/>
        <v>0</v>
      </c>
      <c r="BF168" s="118">
        <f t="shared" si="30"/>
        <v>0</v>
      </c>
      <c r="BG168" s="118">
        <f t="shared" si="31"/>
        <v>0</v>
      </c>
      <c r="BH168" s="118">
        <f t="shared" si="32"/>
        <v>0</v>
      </c>
      <c r="BI168" s="118">
        <f t="shared" si="33"/>
        <v>0</v>
      </c>
      <c r="BJ168" s="23" t="s">
        <v>87</v>
      </c>
      <c r="BK168" s="118">
        <f t="shared" si="34"/>
        <v>0</v>
      </c>
      <c r="BL168" s="23" t="s">
        <v>294</v>
      </c>
      <c r="BM168" s="23" t="s">
        <v>600</v>
      </c>
    </row>
    <row r="169" spans="2:65" s="1" customFormat="1" ht="25.5" customHeight="1">
      <c r="B169" s="142"/>
      <c r="C169" s="215" t="s">
        <v>444</v>
      </c>
      <c r="D169" s="215" t="s">
        <v>656</v>
      </c>
      <c r="E169" s="216" t="s">
        <v>2147</v>
      </c>
      <c r="F169" s="321" t="s">
        <v>2148</v>
      </c>
      <c r="G169" s="321"/>
      <c r="H169" s="321"/>
      <c r="I169" s="321"/>
      <c r="J169" s="217" t="s">
        <v>288</v>
      </c>
      <c r="K169" s="218">
        <v>5</v>
      </c>
      <c r="L169" s="319">
        <v>0</v>
      </c>
      <c r="M169" s="319"/>
      <c r="N169" s="320">
        <f t="shared" si="25"/>
        <v>0</v>
      </c>
      <c r="O169" s="267"/>
      <c r="P169" s="267"/>
      <c r="Q169" s="267"/>
      <c r="R169" s="145"/>
      <c r="T169" s="175" t="s">
        <v>5</v>
      </c>
      <c r="U169" s="48" t="s">
        <v>42</v>
      </c>
      <c r="V169" s="40"/>
      <c r="W169" s="176">
        <f t="shared" si="26"/>
        <v>0</v>
      </c>
      <c r="X169" s="176">
        <v>0</v>
      </c>
      <c r="Y169" s="176">
        <f t="shared" si="27"/>
        <v>0</v>
      </c>
      <c r="Z169" s="176">
        <v>0</v>
      </c>
      <c r="AA169" s="177">
        <f t="shared" si="28"/>
        <v>0</v>
      </c>
      <c r="AR169" s="23" t="s">
        <v>436</v>
      </c>
      <c r="AT169" s="23" t="s">
        <v>656</v>
      </c>
      <c r="AU169" s="23" t="s">
        <v>87</v>
      </c>
      <c r="AY169" s="23" t="s">
        <v>192</v>
      </c>
      <c r="BE169" s="118">
        <f t="shared" si="29"/>
        <v>0</v>
      </c>
      <c r="BF169" s="118">
        <f t="shared" si="30"/>
        <v>0</v>
      </c>
      <c r="BG169" s="118">
        <f t="shared" si="31"/>
        <v>0</v>
      </c>
      <c r="BH169" s="118">
        <f t="shared" si="32"/>
        <v>0</v>
      </c>
      <c r="BI169" s="118">
        <f t="shared" si="33"/>
        <v>0</v>
      </c>
      <c r="BJ169" s="23" t="s">
        <v>87</v>
      </c>
      <c r="BK169" s="118">
        <f t="shared" si="34"/>
        <v>0</v>
      </c>
      <c r="BL169" s="23" t="s">
        <v>294</v>
      </c>
      <c r="BM169" s="23" t="s">
        <v>613</v>
      </c>
    </row>
    <row r="170" spans="2:65" s="1" customFormat="1" ht="25.5" customHeight="1">
      <c r="B170" s="142"/>
      <c r="C170" s="171" t="s">
        <v>448</v>
      </c>
      <c r="D170" s="171" t="s">
        <v>193</v>
      </c>
      <c r="E170" s="172" t="s">
        <v>2149</v>
      </c>
      <c r="F170" s="268" t="s">
        <v>2150</v>
      </c>
      <c r="G170" s="268"/>
      <c r="H170" s="268"/>
      <c r="I170" s="268"/>
      <c r="J170" s="173" t="s">
        <v>467</v>
      </c>
      <c r="K170" s="174">
        <v>32</v>
      </c>
      <c r="L170" s="277">
        <v>0</v>
      </c>
      <c r="M170" s="277"/>
      <c r="N170" s="267">
        <f t="shared" si="25"/>
        <v>0</v>
      </c>
      <c r="O170" s="267"/>
      <c r="P170" s="267"/>
      <c r="Q170" s="267"/>
      <c r="R170" s="145"/>
      <c r="T170" s="175" t="s">
        <v>5</v>
      </c>
      <c r="U170" s="48" t="s">
        <v>42</v>
      </c>
      <c r="V170" s="40"/>
      <c r="W170" s="176">
        <f t="shared" si="26"/>
        <v>0</v>
      </c>
      <c r="X170" s="176">
        <v>0</v>
      </c>
      <c r="Y170" s="176">
        <f t="shared" si="27"/>
        <v>0</v>
      </c>
      <c r="Z170" s="176">
        <v>0</v>
      </c>
      <c r="AA170" s="177">
        <f t="shared" si="28"/>
        <v>0</v>
      </c>
      <c r="AR170" s="23" t="s">
        <v>294</v>
      </c>
      <c r="AT170" s="23" t="s">
        <v>193</v>
      </c>
      <c r="AU170" s="23" t="s">
        <v>87</v>
      </c>
      <c r="AY170" s="23" t="s">
        <v>192</v>
      </c>
      <c r="BE170" s="118">
        <f t="shared" si="29"/>
        <v>0</v>
      </c>
      <c r="BF170" s="118">
        <f t="shared" si="30"/>
        <v>0</v>
      </c>
      <c r="BG170" s="118">
        <f t="shared" si="31"/>
        <v>0</v>
      </c>
      <c r="BH170" s="118">
        <f t="shared" si="32"/>
        <v>0</v>
      </c>
      <c r="BI170" s="118">
        <f t="shared" si="33"/>
        <v>0</v>
      </c>
      <c r="BJ170" s="23" t="s">
        <v>87</v>
      </c>
      <c r="BK170" s="118">
        <f t="shared" si="34"/>
        <v>0</v>
      </c>
      <c r="BL170" s="23" t="s">
        <v>294</v>
      </c>
      <c r="BM170" s="23" t="s">
        <v>625</v>
      </c>
    </row>
    <row r="171" spans="2:65" s="1" customFormat="1" ht="38.25" customHeight="1">
      <c r="B171" s="142"/>
      <c r="C171" s="215" t="s">
        <v>452</v>
      </c>
      <c r="D171" s="215" t="s">
        <v>656</v>
      </c>
      <c r="E171" s="216" t="s">
        <v>2151</v>
      </c>
      <c r="F171" s="321" t="s">
        <v>2152</v>
      </c>
      <c r="G171" s="321"/>
      <c r="H171" s="321"/>
      <c r="I171" s="321"/>
      <c r="J171" s="217" t="s">
        <v>467</v>
      </c>
      <c r="K171" s="218">
        <v>32</v>
      </c>
      <c r="L171" s="319">
        <v>0</v>
      </c>
      <c r="M171" s="319"/>
      <c r="N171" s="320">
        <f t="shared" si="25"/>
        <v>0</v>
      </c>
      <c r="O171" s="267"/>
      <c r="P171" s="267"/>
      <c r="Q171" s="267"/>
      <c r="R171" s="145"/>
      <c r="T171" s="175" t="s">
        <v>5</v>
      </c>
      <c r="U171" s="48" t="s">
        <v>42</v>
      </c>
      <c r="V171" s="40"/>
      <c r="W171" s="176">
        <f t="shared" si="26"/>
        <v>0</v>
      </c>
      <c r="X171" s="176">
        <v>0</v>
      </c>
      <c r="Y171" s="176">
        <f t="shared" si="27"/>
        <v>0</v>
      </c>
      <c r="Z171" s="176">
        <v>0</v>
      </c>
      <c r="AA171" s="177">
        <f t="shared" si="28"/>
        <v>0</v>
      </c>
      <c r="AR171" s="23" t="s">
        <v>436</v>
      </c>
      <c r="AT171" s="23" t="s">
        <v>656</v>
      </c>
      <c r="AU171" s="23" t="s">
        <v>87</v>
      </c>
      <c r="AY171" s="23" t="s">
        <v>192</v>
      </c>
      <c r="BE171" s="118">
        <f t="shared" si="29"/>
        <v>0</v>
      </c>
      <c r="BF171" s="118">
        <f t="shared" si="30"/>
        <v>0</v>
      </c>
      <c r="BG171" s="118">
        <f t="shared" si="31"/>
        <v>0</v>
      </c>
      <c r="BH171" s="118">
        <f t="shared" si="32"/>
        <v>0</v>
      </c>
      <c r="BI171" s="118">
        <f t="shared" si="33"/>
        <v>0</v>
      </c>
      <c r="BJ171" s="23" t="s">
        <v>87</v>
      </c>
      <c r="BK171" s="118">
        <f t="shared" si="34"/>
        <v>0</v>
      </c>
      <c r="BL171" s="23" t="s">
        <v>294</v>
      </c>
      <c r="BM171" s="23" t="s">
        <v>635</v>
      </c>
    </row>
    <row r="172" spans="2:65" s="1" customFormat="1" ht="25.5" customHeight="1">
      <c r="B172" s="142"/>
      <c r="C172" s="171" t="s">
        <v>456</v>
      </c>
      <c r="D172" s="171" t="s">
        <v>193</v>
      </c>
      <c r="E172" s="172" t="s">
        <v>2153</v>
      </c>
      <c r="F172" s="268" t="s">
        <v>2154</v>
      </c>
      <c r="G172" s="268"/>
      <c r="H172" s="268"/>
      <c r="I172" s="268"/>
      <c r="J172" s="173" t="s">
        <v>467</v>
      </c>
      <c r="K172" s="174">
        <v>3</v>
      </c>
      <c r="L172" s="277">
        <v>0</v>
      </c>
      <c r="M172" s="277"/>
      <c r="N172" s="267">
        <f t="shared" si="25"/>
        <v>0</v>
      </c>
      <c r="O172" s="267"/>
      <c r="P172" s="267"/>
      <c r="Q172" s="267"/>
      <c r="R172" s="145"/>
      <c r="T172" s="175" t="s">
        <v>5</v>
      </c>
      <c r="U172" s="48" t="s">
        <v>42</v>
      </c>
      <c r="V172" s="40"/>
      <c r="W172" s="176">
        <f t="shared" si="26"/>
        <v>0</v>
      </c>
      <c r="X172" s="176">
        <v>0</v>
      </c>
      <c r="Y172" s="176">
        <f t="shared" si="27"/>
        <v>0</v>
      </c>
      <c r="Z172" s="176">
        <v>0</v>
      </c>
      <c r="AA172" s="177">
        <f t="shared" si="28"/>
        <v>0</v>
      </c>
      <c r="AR172" s="23" t="s">
        <v>294</v>
      </c>
      <c r="AT172" s="23" t="s">
        <v>193</v>
      </c>
      <c r="AU172" s="23" t="s">
        <v>87</v>
      </c>
      <c r="AY172" s="23" t="s">
        <v>192</v>
      </c>
      <c r="BE172" s="118">
        <f t="shared" si="29"/>
        <v>0</v>
      </c>
      <c r="BF172" s="118">
        <f t="shared" si="30"/>
        <v>0</v>
      </c>
      <c r="BG172" s="118">
        <f t="shared" si="31"/>
        <v>0</v>
      </c>
      <c r="BH172" s="118">
        <f t="shared" si="32"/>
        <v>0</v>
      </c>
      <c r="BI172" s="118">
        <f t="shared" si="33"/>
        <v>0</v>
      </c>
      <c r="BJ172" s="23" t="s">
        <v>87</v>
      </c>
      <c r="BK172" s="118">
        <f t="shared" si="34"/>
        <v>0</v>
      </c>
      <c r="BL172" s="23" t="s">
        <v>294</v>
      </c>
      <c r="BM172" s="23" t="s">
        <v>1753</v>
      </c>
    </row>
    <row r="173" spans="2:65" s="1" customFormat="1" ht="38.25" customHeight="1">
      <c r="B173" s="142"/>
      <c r="C173" s="215" t="s">
        <v>460</v>
      </c>
      <c r="D173" s="215" t="s">
        <v>656</v>
      </c>
      <c r="E173" s="216" t="s">
        <v>2155</v>
      </c>
      <c r="F173" s="321" t="s">
        <v>2156</v>
      </c>
      <c r="G173" s="321"/>
      <c r="H173" s="321"/>
      <c r="I173" s="321"/>
      <c r="J173" s="217" t="s">
        <v>467</v>
      </c>
      <c r="K173" s="218">
        <v>3</v>
      </c>
      <c r="L173" s="319">
        <v>0</v>
      </c>
      <c r="M173" s="319"/>
      <c r="N173" s="320">
        <f t="shared" si="25"/>
        <v>0</v>
      </c>
      <c r="O173" s="267"/>
      <c r="P173" s="267"/>
      <c r="Q173" s="267"/>
      <c r="R173" s="145"/>
      <c r="T173" s="175" t="s">
        <v>5</v>
      </c>
      <c r="U173" s="48" t="s">
        <v>42</v>
      </c>
      <c r="V173" s="40"/>
      <c r="W173" s="176">
        <f t="shared" si="26"/>
        <v>0</v>
      </c>
      <c r="X173" s="176">
        <v>0</v>
      </c>
      <c r="Y173" s="176">
        <f t="shared" si="27"/>
        <v>0</v>
      </c>
      <c r="Z173" s="176">
        <v>0</v>
      </c>
      <c r="AA173" s="177">
        <f t="shared" si="28"/>
        <v>0</v>
      </c>
      <c r="AR173" s="23" t="s">
        <v>436</v>
      </c>
      <c r="AT173" s="23" t="s">
        <v>656</v>
      </c>
      <c r="AU173" s="23" t="s">
        <v>87</v>
      </c>
      <c r="AY173" s="23" t="s">
        <v>192</v>
      </c>
      <c r="BE173" s="118">
        <f t="shared" si="29"/>
        <v>0</v>
      </c>
      <c r="BF173" s="118">
        <f t="shared" si="30"/>
        <v>0</v>
      </c>
      <c r="BG173" s="118">
        <f t="shared" si="31"/>
        <v>0</v>
      </c>
      <c r="BH173" s="118">
        <f t="shared" si="32"/>
        <v>0</v>
      </c>
      <c r="BI173" s="118">
        <f t="shared" si="33"/>
        <v>0</v>
      </c>
      <c r="BJ173" s="23" t="s">
        <v>87</v>
      </c>
      <c r="BK173" s="118">
        <f t="shared" si="34"/>
        <v>0</v>
      </c>
      <c r="BL173" s="23" t="s">
        <v>294</v>
      </c>
      <c r="BM173" s="23" t="s">
        <v>1756</v>
      </c>
    </row>
    <row r="174" spans="2:65" s="1" customFormat="1" ht="25.5" customHeight="1">
      <c r="B174" s="142"/>
      <c r="C174" s="171" t="s">
        <v>464</v>
      </c>
      <c r="D174" s="171" t="s">
        <v>193</v>
      </c>
      <c r="E174" s="172" t="s">
        <v>2157</v>
      </c>
      <c r="F174" s="268" t="s">
        <v>2158</v>
      </c>
      <c r="G174" s="268"/>
      <c r="H174" s="268"/>
      <c r="I174" s="268"/>
      <c r="J174" s="173" t="s">
        <v>288</v>
      </c>
      <c r="K174" s="174">
        <v>44</v>
      </c>
      <c r="L174" s="277">
        <v>0</v>
      </c>
      <c r="M174" s="277"/>
      <c r="N174" s="267">
        <f t="shared" si="25"/>
        <v>0</v>
      </c>
      <c r="O174" s="267"/>
      <c r="P174" s="267"/>
      <c r="Q174" s="267"/>
      <c r="R174" s="145"/>
      <c r="T174" s="175" t="s">
        <v>5</v>
      </c>
      <c r="U174" s="48" t="s">
        <v>42</v>
      </c>
      <c r="V174" s="40"/>
      <c r="W174" s="176">
        <f t="shared" si="26"/>
        <v>0</v>
      </c>
      <c r="X174" s="176">
        <v>0</v>
      </c>
      <c r="Y174" s="176">
        <f t="shared" si="27"/>
        <v>0</v>
      </c>
      <c r="Z174" s="176">
        <v>0</v>
      </c>
      <c r="AA174" s="177">
        <f t="shared" si="28"/>
        <v>0</v>
      </c>
      <c r="AR174" s="23" t="s">
        <v>294</v>
      </c>
      <c r="AT174" s="23" t="s">
        <v>193</v>
      </c>
      <c r="AU174" s="23" t="s">
        <v>87</v>
      </c>
      <c r="AY174" s="23" t="s">
        <v>192</v>
      </c>
      <c r="BE174" s="118">
        <f t="shared" si="29"/>
        <v>0</v>
      </c>
      <c r="BF174" s="118">
        <f t="shared" si="30"/>
        <v>0</v>
      </c>
      <c r="BG174" s="118">
        <f t="shared" si="31"/>
        <v>0</v>
      </c>
      <c r="BH174" s="118">
        <f t="shared" si="32"/>
        <v>0</v>
      </c>
      <c r="BI174" s="118">
        <f t="shared" si="33"/>
        <v>0</v>
      </c>
      <c r="BJ174" s="23" t="s">
        <v>87</v>
      </c>
      <c r="BK174" s="118">
        <f t="shared" si="34"/>
        <v>0</v>
      </c>
      <c r="BL174" s="23" t="s">
        <v>294</v>
      </c>
      <c r="BM174" s="23" t="s">
        <v>1759</v>
      </c>
    </row>
    <row r="175" spans="2:65" s="1" customFormat="1" ht="25.5" customHeight="1">
      <c r="B175" s="142"/>
      <c r="C175" s="215" t="s">
        <v>469</v>
      </c>
      <c r="D175" s="215" t="s">
        <v>656</v>
      </c>
      <c r="E175" s="216" t="s">
        <v>2159</v>
      </c>
      <c r="F175" s="321" t="s">
        <v>2160</v>
      </c>
      <c r="G175" s="321"/>
      <c r="H175" s="321"/>
      <c r="I175" s="321"/>
      <c r="J175" s="217" t="s">
        <v>288</v>
      </c>
      <c r="K175" s="218">
        <v>44</v>
      </c>
      <c r="L175" s="319">
        <v>0</v>
      </c>
      <c r="M175" s="319"/>
      <c r="N175" s="320">
        <f t="shared" si="25"/>
        <v>0</v>
      </c>
      <c r="O175" s="267"/>
      <c r="P175" s="267"/>
      <c r="Q175" s="267"/>
      <c r="R175" s="145"/>
      <c r="T175" s="175" t="s">
        <v>5</v>
      </c>
      <c r="U175" s="48" t="s">
        <v>42</v>
      </c>
      <c r="V175" s="40"/>
      <c r="W175" s="176">
        <f t="shared" si="26"/>
        <v>0</v>
      </c>
      <c r="X175" s="176">
        <v>0</v>
      </c>
      <c r="Y175" s="176">
        <f t="shared" si="27"/>
        <v>0</v>
      </c>
      <c r="Z175" s="176">
        <v>0</v>
      </c>
      <c r="AA175" s="177">
        <f t="shared" si="28"/>
        <v>0</v>
      </c>
      <c r="AR175" s="23" t="s">
        <v>436</v>
      </c>
      <c r="AT175" s="23" t="s">
        <v>656</v>
      </c>
      <c r="AU175" s="23" t="s">
        <v>87</v>
      </c>
      <c r="AY175" s="23" t="s">
        <v>192</v>
      </c>
      <c r="BE175" s="118">
        <f t="shared" si="29"/>
        <v>0</v>
      </c>
      <c r="BF175" s="118">
        <f t="shared" si="30"/>
        <v>0</v>
      </c>
      <c r="BG175" s="118">
        <f t="shared" si="31"/>
        <v>0</v>
      </c>
      <c r="BH175" s="118">
        <f t="shared" si="32"/>
        <v>0</v>
      </c>
      <c r="BI175" s="118">
        <f t="shared" si="33"/>
        <v>0</v>
      </c>
      <c r="BJ175" s="23" t="s">
        <v>87</v>
      </c>
      <c r="BK175" s="118">
        <f t="shared" si="34"/>
        <v>0</v>
      </c>
      <c r="BL175" s="23" t="s">
        <v>294</v>
      </c>
      <c r="BM175" s="23" t="s">
        <v>1762</v>
      </c>
    </row>
    <row r="176" spans="2:65" s="1" customFormat="1" ht="25.5" customHeight="1">
      <c r="B176" s="142"/>
      <c r="C176" s="171" t="s">
        <v>473</v>
      </c>
      <c r="D176" s="171" t="s">
        <v>193</v>
      </c>
      <c r="E176" s="172" t="s">
        <v>2161</v>
      </c>
      <c r="F176" s="268" t="s">
        <v>2162</v>
      </c>
      <c r="G176" s="268"/>
      <c r="H176" s="268"/>
      <c r="I176" s="268"/>
      <c r="J176" s="173" t="s">
        <v>288</v>
      </c>
      <c r="K176" s="174">
        <v>50</v>
      </c>
      <c r="L176" s="277">
        <v>0</v>
      </c>
      <c r="M176" s="277"/>
      <c r="N176" s="267">
        <f t="shared" si="25"/>
        <v>0</v>
      </c>
      <c r="O176" s="267"/>
      <c r="P176" s="267"/>
      <c r="Q176" s="267"/>
      <c r="R176" s="145"/>
      <c r="T176" s="175" t="s">
        <v>5</v>
      </c>
      <c r="U176" s="48" t="s">
        <v>42</v>
      </c>
      <c r="V176" s="40"/>
      <c r="W176" s="176">
        <f t="shared" si="26"/>
        <v>0</v>
      </c>
      <c r="X176" s="176">
        <v>0</v>
      </c>
      <c r="Y176" s="176">
        <f t="shared" si="27"/>
        <v>0</v>
      </c>
      <c r="Z176" s="176">
        <v>0</v>
      </c>
      <c r="AA176" s="177">
        <f t="shared" si="28"/>
        <v>0</v>
      </c>
      <c r="AR176" s="23" t="s">
        <v>294</v>
      </c>
      <c r="AT176" s="23" t="s">
        <v>193</v>
      </c>
      <c r="AU176" s="23" t="s">
        <v>87</v>
      </c>
      <c r="AY176" s="23" t="s">
        <v>192</v>
      </c>
      <c r="BE176" s="118">
        <f t="shared" si="29"/>
        <v>0</v>
      </c>
      <c r="BF176" s="118">
        <f t="shared" si="30"/>
        <v>0</v>
      </c>
      <c r="BG176" s="118">
        <f t="shared" si="31"/>
        <v>0</v>
      </c>
      <c r="BH176" s="118">
        <f t="shared" si="32"/>
        <v>0</v>
      </c>
      <c r="BI176" s="118">
        <f t="shared" si="33"/>
        <v>0</v>
      </c>
      <c r="BJ176" s="23" t="s">
        <v>87</v>
      </c>
      <c r="BK176" s="118">
        <f t="shared" si="34"/>
        <v>0</v>
      </c>
      <c r="BL176" s="23" t="s">
        <v>294</v>
      </c>
      <c r="BM176" s="23" t="s">
        <v>1765</v>
      </c>
    </row>
    <row r="177" spans="2:65" s="1" customFormat="1" ht="38.25" customHeight="1">
      <c r="B177" s="142"/>
      <c r="C177" s="215" t="s">
        <v>477</v>
      </c>
      <c r="D177" s="215" t="s">
        <v>656</v>
      </c>
      <c r="E177" s="216" t="s">
        <v>2163</v>
      </c>
      <c r="F177" s="321" t="s">
        <v>2164</v>
      </c>
      <c r="G177" s="321"/>
      <c r="H177" s="321"/>
      <c r="I177" s="321"/>
      <c r="J177" s="217" t="s">
        <v>288</v>
      </c>
      <c r="K177" s="218">
        <v>50</v>
      </c>
      <c r="L177" s="319">
        <v>0</v>
      </c>
      <c r="M177" s="319"/>
      <c r="N177" s="320">
        <f t="shared" si="25"/>
        <v>0</v>
      </c>
      <c r="O177" s="267"/>
      <c r="P177" s="267"/>
      <c r="Q177" s="267"/>
      <c r="R177" s="145"/>
      <c r="T177" s="175" t="s">
        <v>5</v>
      </c>
      <c r="U177" s="48" t="s">
        <v>42</v>
      </c>
      <c r="V177" s="40"/>
      <c r="W177" s="176">
        <f t="shared" si="26"/>
        <v>0</v>
      </c>
      <c r="X177" s="176">
        <v>0</v>
      </c>
      <c r="Y177" s="176">
        <f t="shared" si="27"/>
        <v>0</v>
      </c>
      <c r="Z177" s="176">
        <v>0</v>
      </c>
      <c r="AA177" s="177">
        <f t="shared" si="28"/>
        <v>0</v>
      </c>
      <c r="AR177" s="23" t="s">
        <v>436</v>
      </c>
      <c r="AT177" s="23" t="s">
        <v>656</v>
      </c>
      <c r="AU177" s="23" t="s">
        <v>87</v>
      </c>
      <c r="AY177" s="23" t="s">
        <v>192</v>
      </c>
      <c r="BE177" s="118">
        <f t="shared" si="29"/>
        <v>0</v>
      </c>
      <c r="BF177" s="118">
        <f t="shared" si="30"/>
        <v>0</v>
      </c>
      <c r="BG177" s="118">
        <f t="shared" si="31"/>
        <v>0</v>
      </c>
      <c r="BH177" s="118">
        <f t="shared" si="32"/>
        <v>0</v>
      </c>
      <c r="BI177" s="118">
        <f t="shared" si="33"/>
        <v>0</v>
      </c>
      <c r="BJ177" s="23" t="s">
        <v>87</v>
      </c>
      <c r="BK177" s="118">
        <f t="shared" si="34"/>
        <v>0</v>
      </c>
      <c r="BL177" s="23" t="s">
        <v>294</v>
      </c>
      <c r="BM177" s="23" t="s">
        <v>1768</v>
      </c>
    </row>
    <row r="178" spans="2:65" s="1" customFormat="1" ht="25.5" customHeight="1">
      <c r="B178" s="142"/>
      <c r="C178" s="171" t="s">
        <v>484</v>
      </c>
      <c r="D178" s="171" t="s">
        <v>193</v>
      </c>
      <c r="E178" s="172" t="s">
        <v>2165</v>
      </c>
      <c r="F178" s="268" t="s">
        <v>2166</v>
      </c>
      <c r="G178" s="268"/>
      <c r="H178" s="268"/>
      <c r="I178" s="268"/>
      <c r="J178" s="173" t="s">
        <v>288</v>
      </c>
      <c r="K178" s="174">
        <v>6</v>
      </c>
      <c r="L178" s="277">
        <v>0</v>
      </c>
      <c r="M178" s="277"/>
      <c r="N178" s="267">
        <f t="shared" si="25"/>
        <v>0</v>
      </c>
      <c r="O178" s="267"/>
      <c r="P178" s="267"/>
      <c r="Q178" s="267"/>
      <c r="R178" s="145"/>
      <c r="T178" s="175" t="s">
        <v>5</v>
      </c>
      <c r="U178" s="48" t="s">
        <v>42</v>
      </c>
      <c r="V178" s="40"/>
      <c r="W178" s="176">
        <f t="shared" si="26"/>
        <v>0</v>
      </c>
      <c r="X178" s="176">
        <v>0</v>
      </c>
      <c r="Y178" s="176">
        <f t="shared" si="27"/>
        <v>0</v>
      </c>
      <c r="Z178" s="176">
        <v>0</v>
      </c>
      <c r="AA178" s="177">
        <f t="shared" si="28"/>
        <v>0</v>
      </c>
      <c r="AR178" s="23" t="s">
        <v>294</v>
      </c>
      <c r="AT178" s="23" t="s">
        <v>193</v>
      </c>
      <c r="AU178" s="23" t="s">
        <v>87</v>
      </c>
      <c r="AY178" s="23" t="s">
        <v>192</v>
      </c>
      <c r="BE178" s="118">
        <f t="shared" si="29"/>
        <v>0</v>
      </c>
      <c r="BF178" s="118">
        <f t="shared" si="30"/>
        <v>0</v>
      </c>
      <c r="BG178" s="118">
        <f t="shared" si="31"/>
        <v>0</v>
      </c>
      <c r="BH178" s="118">
        <f t="shared" si="32"/>
        <v>0</v>
      </c>
      <c r="BI178" s="118">
        <f t="shared" si="33"/>
        <v>0</v>
      </c>
      <c r="BJ178" s="23" t="s">
        <v>87</v>
      </c>
      <c r="BK178" s="118">
        <f t="shared" si="34"/>
        <v>0</v>
      </c>
      <c r="BL178" s="23" t="s">
        <v>294</v>
      </c>
      <c r="BM178" s="23" t="s">
        <v>1771</v>
      </c>
    </row>
    <row r="179" spans="2:65" s="1" customFormat="1" ht="38.25" customHeight="1">
      <c r="B179" s="142"/>
      <c r="C179" s="215" t="s">
        <v>490</v>
      </c>
      <c r="D179" s="215" t="s">
        <v>656</v>
      </c>
      <c r="E179" s="216" t="s">
        <v>2167</v>
      </c>
      <c r="F179" s="321" t="s">
        <v>2168</v>
      </c>
      <c r="G179" s="321"/>
      <c r="H179" s="321"/>
      <c r="I179" s="321"/>
      <c r="J179" s="217" t="s">
        <v>288</v>
      </c>
      <c r="K179" s="218">
        <v>6</v>
      </c>
      <c r="L179" s="319">
        <v>0</v>
      </c>
      <c r="M179" s="319"/>
      <c r="N179" s="320">
        <f t="shared" si="25"/>
        <v>0</v>
      </c>
      <c r="O179" s="267"/>
      <c r="P179" s="267"/>
      <c r="Q179" s="267"/>
      <c r="R179" s="145"/>
      <c r="T179" s="175" t="s">
        <v>5</v>
      </c>
      <c r="U179" s="48" t="s">
        <v>42</v>
      </c>
      <c r="V179" s="40"/>
      <c r="W179" s="176">
        <f t="shared" si="26"/>
        <v>0</v>
      </c>
      <c r="X179" s="176">
        <v>0</v>
      </c>
      <c r="Y179" s="176">
        <f t="shared" si="27"/>
        <v>0</v>
      </c>
      <c r="Z179" s="176">
        <v>0</v>
      </c>
      <c r="AA179" s="177">
        <f t="shared" si="28"/>
        <v>0</v>
      </c>
      <c r="AR179" s="23" t="s">
        <v>436</v>
      </c>
      <c r="AT179" s="23" t="s">
        <v>656</v>
      </c>
      <c r="AU179" s="23" t="s">
        <v>87</v>
      </c>
      <c r="AY179" s="23" t="s">
        <v>192</v>
      </c>
      <c r="BE179" s="118">
        <f t="shared" si="29"/>
        <v>0</v>
      </c>
      <c r="BF179" s="118">
        <f t="shared" si="30"/>
        <v>0</v>
      </c>
      <c r="BG179" s="118">
        <f t="shared" si="31"/>
        <v>0</v>
      </c>
      <c r="BH179" s="118">
        <f t="shared" si="32"/>
        <v>0</v>
      </c>
      <c r="BI179" s="118">
        <f t="shared" si="33"/>
        <v>0</v>
      </c>
      <c r="BJ179" s="23" t="s">
        <v>87</v>
      </c>
      <c r="BK179" s="118">
        <f t="shared" si="34"/>
        <v>0</v>
      </c>
      <c r="BL179" s="23" t="s">
        <v>294</v>
      </c>
      <c r="BM179" s="23" t="s">
        <v>1774</v>
      </c>
    </row>
    <row r="180" spans="2:65" s="1" customFormat="1" ht="25.5" customHeight="1">
      <c r="B180" s="142"/>
      <c r="C180" s="171" t="s">
        <v>495</v>
      </c>
      <c r="D180" s="171" t="s">
        <v>193</v>
      </c>
      <c r="E180" s="172" t="s">
        <v>2169</v>
      </c>
      <c r="F180" s="268" t="s">
        <v>2170</v>
      </c>
      <c r="G180" s="268"/>
      <c r="H180" s="268"/>
      <c r="I180" s="268"/>
      <c r="J180" s="173" t="s">
        <v>288</v>
      </c>
      <c r="K180" s="174">
        <v>6</v>
      </c>
      <c r="L180" s="277">
        <v>0</v>
      </c>
      <c r="M180" s="277"/>
      <c r="N180" s="267">
        <f t="shared" si="25"/>
        <v>0</v>
      </c>
      <c r="O180" s="267"/>
      <c r="P180" s="267"/>
      <c r="Q180" s="267"/>
      <c r="R180" s="145"/>
      <c r="T180" s="175" t="s">
        <v>5</v>
      </c>
      <c r="U180" s="48" t="s">
        <v>42</v>
      </c>
      <c r="V180" s="40"/>
      <c r="W180" s="176">
        <f t="shared" si="26"/>
        <v>0</v>
      </c>
      <c r="X180" s="176">
        <v>0</v>
      </c>
      <c r="Y180" s="176">
        <f t="shared" si="27"/>
        <v>0</v>
      </c>
      <c r="Z180" s="176">
        <v>0</v>
      </c>
      <c r="AA180" s="177">
        <f t="shared" si="28"/>
        <v>0</v>
      </c>
      <c r="AR180" s="23" t="s">
        <v>294</v>
      </c>
      <c r="AT180" s="23" t="s">
        <v>193</v>
      </c>
      <c r="AU180" s="23" t="s">
        <v>87</v>
      </c>
      <c r="AY180" s="23" t="s">
        <v>192</v>
      </c>
      <c r="BE180" s="118">
        <f t="shared" si="29"/>
        <v>0</v>
      </c>
      <c r="BF180" s="118">
        <f t="shared" si="30"/>
        <v>0</v>
      </c>
      <c r="BG180" s="118">
        <f t="shared" si="31"/>
        <v>0</v>
      </c>
      <c r="BH180" s="118">
        <f t="shared" si="32"/>
        <v>0</v>
      </c>
      <c r="BI180" s="118">
        <f t="shared" si="33"/>
        <v>0</v>
      </c>
      <c r="BJ180" s="23" t="s">
        <v>87</v>
      </c>
      <c r="BK180" s="118">
        <f t="shared" si="34"/>
        <v>0</v>
      </c>
      <c r="BL180" s="23" t="s">
        <v>294</v>
      </c>
      <c r="BM180" s="23" t="s">
        <v>1777</v>
      </c>
    </row>
    <row r="181" spans="2:65" s="1" customFormat="1" ht="38.25" customHeight="1">
      <c r="B181" s="142"/>
      <c r="C181" s="215" t="s">
        <v>502</v>
      </c>
      <c r="D181" s="215" t="s">
        <v>656</v>
      </c>
      <c r="E181" s="216" t="s">
        <v>2171</v>
      </c>
      <c r="F181" s="321" t="s">
        <v>2172</v>
      </c>
      <c r="G181" s="321"/>
      <c r="H181" s="321"/>
      <c r="I181" s="321"/>
      <c r="J181" s="217" t="s">
        <v>288</v>
      </c>
      <c r="K181" s="218">
        <v>6</v>
      </c>
      <c r="L181" s="319">
        <v>0</v>
      </c>
      <c r="M181" s="319"/>
      <c r="N181" s="320">
        <f t="shared" si="25"/>
        <v>0</v>
      </c>
      <c r="O181" s="267"/>
      <c r="P181" s="267"/>
      <c r="Q181" s="267"/>
      <c r="R181" s="145"/>
      <c r="T181" s="175" t="s">
        <v>5</v>
      </c>
      <c r="U181" s="48" t="s">
        <v>42</v>
      </c>
      <c r="V181" s="40"/>
      <c r="W181" s="176">
        <f t="shared" si="26"/>
        <v>0</v>
      </c>
      <c r="X181" s="176">
        <v>0</v>
      </c>
      <c r="Y181" s="176">
        <f t="shared" si="27"/>
        <v>0</v>
      </c>
      <c r="Z181" s="176">
        <v>0</v>
      </c>
      <c r="AA181" s="177">
        <f t="shared" si="28"/>
        <v>0</v>
      </c>
      <c r="AR181" s="23" t="s">
        <v>436</v>
      </c>
      <c r="AT181" s="23" t="s">
        <v>656</v>
      </c>
      <c r="AU181" s="23" t="s">
        <v>87</v>
      </c>
      <c r="AY181" s="23" t="s">
        <v>192</v>
      </c>
      <c r="BE181" s="118">
        <f t="shared" si="29"/>
        <v>0</v>
      </c>
      <c r="BF181" s="118">
        <f t="shared" si="30"/>
        <v>0</v>
      </c>
      <c r="BG181" s="118">
        <f t="shared" si="31"/>
        <v>0</v>
      </c>
      <c r="BH181" s="118">
        <f t="shared" si="32"/>
        <v>0</v>
      </c>
      <c r="BI181" s="118">
        <f t="shared" si="33"/>
        <v>0</v>
      </c>
      <c r="BJ181" s="23" t="s">
        <v>87</v>
      </c>
      <c r="BK181" s="118">
        <f t="shared" si="34"/>
        <v>0</v>
      </c>
      <c r="BL181" s="23" t="s">
        <v>294</v>
      </c>
      <c r="BM181" s="23" t="s">
        <v>1780</v>
      </c>
    </row>
    <row r="182" spans="2:65" s="1" customFormat="1" ht="25.5" customHeight="1">
      <c r="B182" s="142"/>
      <c r="C182" s="171" t="s">
        <v>506</v>
      </c>
      <c r="D182" s="171" t="s">
        <v>193</v>
      </c>
      <c r="E182" s="172" t="s">
        <v>2173</v>
      </c>
      <c r="F182" s="268" t="s">
        <v>2174</v>
      </c>
      <c r="G182" s="268"/>
      <c r="H182" s="268"/>
      <c r="I182" s="268"/>
      <c r="J182" s="173" t="s">
        <v>288</v>
      </c>
      <c r="K182" s="174">
        <v>8</v>
      </c>
      <c r="L182" s="277">
        <v>0</v>
      </c>
      <c r="M182" s="277"/>
      <c r="N182" s="267">
        <f t="shared" si="25"/>
        <v>0</v>
      </c>
      <c r="O182" s="267"/>
      <c r="P182" s="267"/>
      <c r="Q182" s="267"/>
      <c r="R182" s="145"/>
      <c r="T182" s="175" t="s">
        <v>5</v>
      </c>
      <c r="U182" s="48" t="s">
        <v>42</v>
      </c>
      <c r="V182" s="40"/>
      <c r="W182" s="176">
        <f t="shared" si="26"/>
        <v>0</v>
      </c>
      <c r="X182" s="176">
        <v>0</v>
      </c>
      <c r="Y182" s="176">
        <f t="shared" si="27"/>
        <v>0</v>
      </c>
      <c r="Z182" s="176">
        <v>0</v>
      </c>
      <c r="AA182" s="177">
        <f t="shared" si="28"/>
        <v>0</v>
      </c>
      <c r="AR182" s="23" t="s">
        <v>294</v>
      </c>
      <c r="AT182" s="23" t="s">
        <v>193</v>
      </c>
      <c r="AU182" s="23" t="s">
        <v>87</v>
      </c>
      <c r="AY182" s="23" t="s">
        <v>192</v>
      </c>
      <c r="BE182" s="118">
        <f t="shared" si="29"/>
        <v>0</v>
      </c>
      <c r="BF182" s="118">
        <f t="shared" si="30"/>
        <v>0</v>
      </c>
      <c r="BG182" s="118">
        <f t="shared" si="31"/>
        <v>0</v>
      </c>
      <c r="BH182" s="118">
        <f t="shared" si="32"/>
        <v>0</v>
      </c>
      <c r="BI182" s="118">
        <f t="shared" si="33"/>
        <v>0</v>
      </c>
      <c r="BJ182" s="23" t="s">
        <v>87</v>
      </c>
      <c r="BK182" s="118">
        <f t="shared" si="34"/>
        <v>0</v>
      </c>
      <c r="BL182" s="23" t="s">
        <v>294</v>
      </c>
      <c r="BM182" s="23" t="s">
        <v>1783</v>
      </c>
    </row>
    <row r="183" spans="2:65" s="1" customFormat="1" ht="38.25" customHeight="1">
      <c r="B183" s="142"/>
      <c r="C183" s="215" t="s">
        <v>511</v>
      </c>
      <c r="D183" s="215" t="s">
        <v>656</v>
      </c>
      <c r="E183" s="216" t="s">
        <v>2175</v>
      </c>
      <c r="F183" s="321" t="s">
        <v>2176</v>
      </c>
      <c r="G183" s="321"/>
      <c r="H183" s="321"/>
      <c r="I183" s="321"/>
      <c r="J183" s="217" t="s">
        <v>288</v>
      </c>
      <c r="K183" s="218">
        <v>6</v>
      </c>
      <c r="L183" s="319">
        <v>0</v>
      </c>
      <c r="M183" s="319"/>
      <c r="N183" s="320">
        <f t="shared" si="25"/>
        <v>0</v>
      </c>
      <c r="O183" s="267"/>
      <c r="P183" s="267"/>
      <c r="Q183" s="267"/>
      <c r="R183" s="145"/>
      <c r="T183" s="175" t="s">
        <v>5</v>
      </c>
      <c r="U183" s="48" t="s">
        <v>42</v>
      </c>
      <c r="V183" s="40"/>
      <c r="W183" s="176">
        <f t="shared" si="26"/>
        <v>0</v>
      </c>
      <c r="X183" s="176">
        <v>0</v>
      </c>
      <c r="Y183" s="176">
        <f t="shared" si="27"/>
        <v>0</v>
      </c>
      <c r="Z183" s="176">
        <v>0</v>
      </c>
      <c r="AA183" s="177">
        <f t="shared" si="28"/>
        <v>0</v>
      </c>
      <c r="AR183" s="23" t="s">
        <v>436</v>
      </c>
      <c r="AT183" s="23" t="s">
        <v>656</v>
      </c>
      <c r="AU183" s="23" t="s">
        <v>87</v>
      </c>
      <c r="AY183" s="23" t="s">
        <v>192</v>
      </c>
      <c r="BE183" s="118">
        <f t="shared" si="29"/>
        <v>0</v>
      </c>
      <c r="BF183" s="118">
        <f t="shared" si="30"/>
        <v>0</v>
      </c>
      <c r="BG183" s="118">
        <f t="shared" si="31"/>
        <v>0</v>
      </c>
      <c r="BH183" s="118">
        <f t="shared" si="32"/>
        <v>0</v>
      </c>
      <c r="BI183" s="118">
        <f t="shared" si="33"/>
        <v>0</v>
      </c>
      <c r="BJ183" s="23" t="s">
        <v>87</v>
      </c>
      <c r="BK183" s="118">
        <f t="shared" si="34"/>
        <v>0</v>
      </c>
      <c r="BL183" s="23" t="s">
        <v>294</v>
      </c>
      <c r="BM183" s="23" t="s">
        <v>1786</v>
      </c>
    </row>
    <row r="184" spans="2:65" s="1" customFormat="1" ht="25.5" customHeight="1">
      <c r="B184" s="142"/>
      <c r="C184" s="215" t="s">
        <v>519</v>
      </c>
      <c r="D184" s="215" t="s">
        <v>656</v>
      </c>
      <c r="E184" s="216" t="s">
        <v>2177</v>
      </c>
      <c r="F184" s="321" t="s">
        <v>2178</v>
      </c>
      <c r="G184" s="321"/>
      <c r="H184" s="321"/>
      <c r="I184" s="321"/>
      <c r="J184" s="217" t="s">
        <v>288</v>
      </c>
      <c r="K184" s="218">
        <v>2</v>
      </c>
      <c r="L184" s="319">
        <v>0</v>
      </c>
      <c r="M184" s="319"/>
      <c r="N184" s="320">
        <f t="shared" si="25"/>
        <v>0</v>
      </c>
      <c r="O184" s="267"/>
      <c r="P184" s="267"/>
      <c r="Q184" s="267"/>
      <c r="R184" s="145"/>
      <c r="T184" s="175" t="s">
        <v>5</v>
      </c>
      <c r="U184" s="48" t="s">
        <v>42</v>
      </c>
      <c r="V184" s="40"/>
      <c r="W184" s="176">
        <f t="shared" si="26"/>
        <v>0</v>
      </c>
      <c r="X184" s="176">
        <v>0</v>
      </c>
      <c r="Y184" s="176">
        <f t="shared" si="27"/>
        <v>0</v>
      </c>
      <c r="Z184" s="176">
        <v>0</v>
      </c>
      <c r="AA184" s="177">
        <f t="shared" si="28"/>
        <v>0</v>
      </c>
      <c r="AR184" s="23" t="s">
        <v>436</v>
      </c>
      <c r="AT184" s="23" t="s">
        <v>656</v>
      </c>
      <c r="AU184" s="23" t="s">
        <v>87</v>
      </c>
      <c r="AY184" s="23" t="s">
        <v>192</v>
      </c>
      <c r="BE184" s="118">
        <f t="shared" si="29"/>
        <v>0</v>
      </c>
      <c r="BF184" s="118">
        <f t="shared" si="30"/>
        <v>0</v>
      </c>
      <c r="BG184" s="118">
        <f t="shared" si="31"/>
        <v>0</v>
      </c>
      <c r="BH184" s="118">
        <f t="shared" si="32"/>
        <v>0</v>
      </c>
      <c r="BI184" s="118">
        <f t="shared" si="33"/>
        <v>0</v>
      </c>
      <c r="BJ184" s="23" t="s">
        <v>87</v>
      </c>
      <c r="BK184" s="118">
        <f t="shared" si="34"/>
        <v>0</v>
      </c>
      <c r="BL184" s="23" t="s">
        <v>294</v>
      </c>
      <c r="BM184" s="23" t="s">
        <v>1789</v>
      </c>
    </row>
    <row r="185" spans="2:65" s="1" customFormat="1" ht="25.5" customHeight="1">
      <c r="B185" s="142"/>
      <c r="C185" s="171" t="s">
        <v>523</v>
      </c>
      <c r="D185" s="171" t="s">
        <v>193</v>
      </c>
      <c r="E185" s="172" t="s">
        <v>2179</v>
      </c>
      <c r="F185" s="268" t="s">
        <v>2180</v>
      </c>
      <c r="G185" s="268"/>
      <c r="H185" s="268"/>
      <c r="I185" s="268"/>
      <c r="J185" s="173" t="s">
        <v>288</v>
      </c>
      <c r="K185" s="174">
        <v>6</v>
      </c>
      <c r="L185" s="277">
        <v>0</v>
      </c>
      <c r="M185" s="277"/>
      <c r="N185" s="267">
        <f t="shared" si="25"/>
        <v>0</v>
      </c>
      <c r="O185" s="267"/>
      <c r="P185" s="267"/>
      <c r="Q185" s="267"/>
      <c r="R185" s="145"/>
      <c r="T185" s="175" t="s">
        <v>5</v>
      </c>
      <c r="U185" s="48" t="s">
        <v>42</v>
      </c>
      <c r="V185" s="40"/>
      <c r="W185" s="176">
        <f t="shared" si="26"/>
        <v>0</v>
      </c>
      <c r="X185" s="176">
        <v>0</v>
      </c>
      <c r="Y185" s="176">
        <f t="shared" si="27"/>
        <v>0</v>
      </c>
      <c r="Z185" s="176">
        <v>0</v>
      </c>
      <c r="AA185" s="177">
        <f t="shared" si="28"/>
        <v>0</v>
      </c>
      <c r="AR185" s="23" t="s">
        <v>294</v>
      </c>
      <c r="AT185" s="23" t="s">
        <v>193</v>
      </c>
      <c r="AU185" s="23" t="s">
        <v>87</v>
      </c>
      <c r="AY185" s="23" t="s">
        <v>192</v>
      </c>
      <c r="BE185" s="118">
        <f t="shared" si="29"/>
        <v>0</v>
      </c>
      <c r="BF185" s="118">
        <f t="shared" si="30"/>
        <v>0</v>
      </c>
      <c r="BG185" s="118">
        <f t="shared" si="31"/>
        <v>0</v>
      </c>
      <c r="BH185" s="118">
        <f t="shared" si="32"/>
        <v>0</v>
      </c>
      <c r="BI185" s="118">
        <f t="shared" si="33"/>
        <v>0</v>
      </c>
      <c r="BJ185" s="23" t="s">
        <v>87</v>
      </c>
      <c r="BK185" s="118">
        <f t="shared" si="34"/>
        <v>0</v>
      </c>
      <c r="BL185" s="23" t="s">
        <v>294</v>
      </c>
      <c r="BM185" s="23" t="s">
        <v>1792</v>
      </c>
    </row>
    <row r="186" spans="2:65" s="1" customFormat="1" ht="38.25" customHeight="1">
      <c r="B186" s="142"/>
      <c r="C186" s="215" t="s">
        <v>528</v>
      </c>
      <c r="D186" s="215" t="s">
        <v>656</v>
      </c>
      <c r="E186" s="216" t="s">
        <v>2181</v>
      </c>
      <c r="F186" s="321" t="s">
        <v>2182</v>
      </c>
      <c r="G186" s="321"/>
      <c r="H186" s="321"/>
      <c r="I186" s="321"/>
      <c r="J186" s="217" t="s">
        <v>288</v>
      </c>
      <c r="K186" s="218">
        <v>2</v>
      </c>
      <c r="L186" s="319">
        <v>0</v>
      </c>
      <c r="M186" s="319"/>
      <c r="N186" s="320">
        <f t="shared" si="25"/>
        <v>0</v>
      </c>
      <c r="O186" s="267"/>
      <c r="P186" s="267"/>
      <c r="Q186" s="267"/>
      <c r="R186" s="145"/>
      <c r="T186" s="175" t="s">
        <v>5</v>
      </c>
      <c r="U186" s="48" t="s">
        <v>42</v>
      </c>
      <c r="V186" s="40"/>
      <c r="W186" s="176">
        <f t="shared" si="26"/>
        <v>0</v>
      </c>
      <c r="X186" s="176">
        <v>0</v>
      </c>
      <c r="Y186" s="176">
        <f t="shared" si="27"/>
        <v>0</v>
      </c>
      <c r="Z186" s="176">
        <v>0</v>
      </c>
      <c r="AA186" s="177">
        <f t="shared" si="28"/>
        <v>0</v>
      </c>
      <c r="AR186" s="23" t="s">
        <v>436</v>
      </c>
      <c r="AT186" s="23" t="s">
        <v>656</v>
      </c>
      <c r="AU186" s="23" t="s">
        <v>87</v>
      </c>
      <c r="AY186" s="23" t="s">
        <v>192</v>
      </c>
      <c r="BE186" s="118">
        <f t="shared" si="29"/>
        <v>0</v>
      </c>
      <c r="BF186" s="118">
        <f t="shared" si="30"/>
        <v>0</v>
      </c>
      <c r="BG186" s="118">
        <f t="shared" si="31"/>
        <v>0</v>
      </c>
      <c r="BH186" s="118">
        <f t="shared" si="32"/>
        <v>0</v>
      </c>
      <c r="BI186" s="118">
        <f t="shared" si="33"/>
        <v>0</v>
      </c>
      <c r="BJ186" s="23" t="s">
        <v>87</v>
      </c>
      <c r="BK186" s="118">
        <f t="shared" si="34"/>
        <v>0</v>
      </c>
      <c r="BL186" s="23" t="s">
        <v>294</v>
      </c>
      <c r="BM186" s="23" t="s">
        <v>1795</v>
      </c>
    </row>
    <row r="187" spans="2:65" s="1" customFormat="1" ht="38.25" customHeight="1">
      <c r="B187" s="142"/>
      <c r="C187" s="215" t="s">
        <v>532</v>
      </c>
      <c r="D187" s="215" t="s">
        <v>656</v>
      </c>
      <c r="E187" s="216" t="s">
        <v>2183</v>
      </c>
      <c r="F187" s="321" t="s">
        <v>2184</v>
      </c>
      <c r="G187" s="321"/>
      <c r="H187" s="321"/>
      <c r="I187" s="321"/>
      <c r="J187" s="217" t="s">
        <v>288</v>
      </c>
      <c r="K187" s="218">
        <v>4</v>
      </c>
      <c r="L187" s="319">
        <v>0</v>
      </c>
      <c r="M187" s="319"/>
      <c r="N187" s="320">
        <f t="shared" si="25"/>
        <v>0</v>
      </c>
      <c r="O187" s="267"/>
      <c r="P187" s="267"/>
      <c r="Q187" s="267"/>
      <c r="R187" s="145"/>
      <c r="T187" s="175" t="s">
        <v>5</v>
      </c>
      <c r="U187" s="48" t="s">
        <v>42</v>
      </c>
      <c r="V187" s="40"/>
      <c r="W187" s="176">
        <f t="shared" si="26"/>
        <v>0</v>
      </c>
      <c r="X187" s="176">
        <v>0</v>
      </c>
      <c r="Y187" s="176">
        <f t="shared" si="27"/>
        <v>0</v>
      </c>
      <c r="Z187" s="176">
        <v>0</v>
      </c>
      <c r="AA187" s="177">
        <f t="shared" si="28"/>
        <v>0</v>
      </c>
      <c r="AR187" s="23" t="s">
        <v>436</v>
      </c>
      <c r="AT187" s="23" t="s">
        <v>656</v>
      </c>
      <c r="AU187" s="23" t="s">
        <v>87</v>
      </c>
      <c r="AY187" s="23" t="s">
        <v>192</v>
      </c>
      <c r="BE187" s="118">
        <f t="shared" si="29"/>
        <v>0</v>
      </c>
      <c r="BF187" s="118">
        <f t="shared" si="30"/>
        <v>0</v>
      </c>
      <c r="BG187" s="118">
        <f t="shared" si="31"/>
        <v>0</v>
      </c>
      <c r="BH187" s="118">
        <f t="shared" si="32"/>
        <v>0</v>
      </c>
      <c r="BI187" s="118">
        <f t="shared" si="33"/>
        <v>0</v>
      </c>
      <c r="BJ187" s="23" t="s">
        <v>87</v>
      </c>
      <c r="BK187" s="118">
        <f t="shared" si="34"/>
        <v>0</v>
      </c>
      <c r="BL187" s="23" t="s">
        <v>294</v>
      </c>
      <c r="BM187" s="23" t="s">
        <v>1798</v>
      </c>
    </row>
    <row r="188" spans="2:65" s="1" customFormat="1" ht="25.5" customHeight="1">
      <c r="B188" s="142"/>
      <c r="C188" s="171" t="s">
        <v>536</v>
      </c>
      <c r="D188" s="171" t="s">
        <v>193</v>
      </c>
      <c r="E188" s="172" t="s">
        <v>2185</v>
      </c>
      <c r="F188" s="268" t="s">
        <v>2186</v>
      </c>
      <c r="G188" s="268"/>
      <c r="H188" s="268"/>
      <c r="I188" s="268"/>
      <c r="J188" s="173" t="s">
        <v>288</v>
      </c>
      <c r="K188" s="174">
        <v>2</v>
      </c>
      <c r="L188" s="277">
        <v>0</v>
      </c>
      <c r="M188" s="277"/>
      <c r="N188" s="267">
        <f t="shared" si="25"/>
        <v>0</v>
      </c>
      <c r="O188" s="267"/>
      <c r="P188" s="267"/>
      <c r="Q188" s="267"/>
      <c r="R188" s="145"/>
      <c r="T188" s="175" t="s">
        <v>5</v>
      </c>
      <c r="U188" s="48" t="s">
        <v>42</v>
      </c>
      <c r="V188" s="40"/>
      <c r="W188" s="176">
        <f t="shared" si="26"/>
        <v>0</v>
      </c>
      <c r="X188" s="176">
        <v>0</v>
      </c>
      <c r="Y188" s="176">
        <f t="shared" si="27"/>
        <v>0</v>
      </c>
      <c r="Z188" s="176">
        <v>0</v>
      </c>
      <c r="AA188" s="177">
        <f t="shared" si="28"/>
        <v>0</v>
      </c>
      <c r="AR188" s="23" t="s">
        <v>294</v>
      </c>
      <c r="AT188" s="23" t="s">
        <v>193</v>
      </c>
      <c r="AU188" s="23" t="s">
        <v>87</v>
      </c>
      <c r="AY188" s="23" t="s">
        <v>192</v>
      </c>
      <c r="BE188" s="118">
        <f t="shared" si="29"/>
        <v>0</v>
      </c>
      <c r="BF188" s="118">
        <f t="shared" si="30"/>
        <v>0</v>
      </c>
      <c r="BG188" s="118">
        <f t="shared" si="31"/>
        <v>0</v>
      </c>
      <c r="BH188" s="118">
        <f t="shared" si="32"/>
        <v>0</v>
      </c>
      <c r="BI188" s="118">
        <f t="shared" si="33"/>
        <v>0</v>
      </c>
      <c r="BJ188" s="23" t="s">
        <v>87</v>
      </c>
      <c r="BK188" s="118">
        <f t="shared" si="34"/>
        <v>0</v>
      </c>
      <c r="BL188" s="23" t="s">
        <v>294</v>
      </c>
      <c r="BM188" s="23" t="s">
        <v>1801</v>
      </c>
    </row>
    <row r="189" spans="2:65" s="1" customFormat="1" ht="38.25" customHeight="1">
      <c r="B189" s="142"/>
      <c r="C189" s="215" t="s">
        <v>540</v>
      </c>
      <c r="D189" s="215" t="s">
        <v>656</v>
      </c>
      <c r="E189" s="216" t="s">
        <v>2187</v>
      </c>
      <c r="F189" s="321" t="s">
        <v>2188</v>
      </c>
      <c r="G189" s="321"/>
      <c r="H189" s="321"/>
      <c r="I189" s="321"/>
      <c r="J189" s="217" t="s">
        <v>288</v>
      </c>
      <c r="K189" s="218">
        <v>2</v>
      </c>
      <c r="L189" s="319">
        <v>0</v>
      </c>
      <c r="M189" s="319"/>
      <c r="N189" s="320">
        <f t="shared" si="25"/>
        <v>0</v>
      </c>
      <c r="O189" s="267"/>
      <c r="P189" s="267"/>
      <c r="Q189" s="267"/>
      <c r="R189" s="145"/>
      <c r="T189" s="175" t="s">
        <v>5</v>
      </c>
      <c r="U189" s="48" t="s">
        <v>42</v>
      </c>
      <c r="V189" s="40"/>
      <c r="W189" s="176">
        <f t="shared" si="26"/>
        <v>0</v>
      </c>
      <c r="X189" s="176">
        <v>0</v>
      </c>
      <c r="Y189" s="176">
        <f t="shared" si="27"/>
        <v>0</v>
      </c>
      <c r="Z189" s="176">
        <v>0</v>
      </c>
      <c r="AA189" s="177">
        <f t="shared" si="28"/>
        <v>0</v>
      </c>
      <c r="AR189" s="23" t="s">
        <v>436</v>
      </c>
      <c r="AT189" s="23" t="s">
        <v>656</v>
      </c>
      <c r="AU189" s="23" t="s">
        <v>87</v>
      </c>
      <c r="AY189" s="23" t="s">
        <v>192</v>
      </c>
      <c r="BE189" s="118">
        <f t="shared" si="29"/>
        <v>0</v>
      </c>
      <c r="BF189" s="118">
        <f t="shared" si="30"/>
        <v>0</v>
      </c>
      <c r="BG189" s="118">
        <f t="shared" si="31"/>
        <v>0</v>
      </c>
      <c r="BH189" s="118">
        <f t="shared" si="32"/>
        <v>0</v>
      </c>
      <c r="BI189" s="118">
        <f t="shared" si="33"/>
        <v>0</v>
      </c>
      <c r="BJ189" s="23" t="s">
        <v>87</v>
      </c>
      <c r="BK189" s="118">
        <f t="shared" si="34"/>
        <v>0</v>
      </c>
      <c r="BL189" s="23" t="s">
        <v>294</v>
      </c>
      <c r="BM189" s="23" t="s">
        <v>1804</v>
      </c>
    </row>
    <row r="190" spans="2:65" s="1" customFormat="1" ht="25.5" customHeight="1">
      <c r="B190" s="142"/>
      <c r="C190" s="171" t="s">
        <v>548</v>
      </c>
      <c r="D190" s="171" t="s">
        <v>193</v>
      </c>
      <c r="E190" s="172" t="s">
        <v>2189</v>
      </c>
      <c r="F190" s="268" t="s">
        <v>2190</v>
      </c>
      <c r="G190" s="268"/>
      <c r="H190" s="268"/>
      <c r="I190" s="268"/>
      <c r="J190" s="173" t="s">
        <v>467</v>
      </c>
      <c r="K190" s="174">
        <v>191</v>
      </c>
      <c r="L190" s="277">
        <v>0</v>
      </c>
      <c r="M190" s="277"/>
      <c r="N190" s="267">
        <f t="shared" si="25"/>
        <v>0</v>
      </c>
      <c r="O190" s="267"/>
      <c r="P190" s="267"/>
      <c r="Q190" s="267"/>
      <c r="R190" s="145"/>
      <c r="T190" s="175" t="s">
        <v>5</v>
      </c>
      <c r="U190" s="48" t="s">
        <v>42</v>
      </c>
      <c r="V190" s="40"/>
      <c r="W190" s="176">
        <f t="shared" si="26"/>
        <v>0</v>
      </c>
      <c r="X190" s="176">
        <v>0</v>
      </c>
      <c r="Y190" s="176">
        <f t="shared" si="27"/>
        <v>0</v>
      </c>
      <c r="Z190" s="176">
        <v>0</v>
      </c>
      <c r="AA190" s="177">
        <f t="shared" si="28"/>
        <v>0</v>
      </c>
      <c r="AR190" s="23" t="s">
        <v>294</v>
      </c>
      <c r="AT190" s="23" t="s">
        <v>193</v>
      </c>
      <c r="AU190" s="23" t="s">
        <v>87</v>
      </c>
      <c r="AY190" s="23" t="s">
        <v>192</v>
      </c>
      <c r="BE190" s="118">
        <f t="shared" si="29"/>
        <v>0</v>
      </c>
      <c r="BF190" s="118">
        <f t="shared" si="30"/>
        <v>0</v>
      </c>
      <c r="BG190" s="118">
        <f t="shared" si="31"/>
        <v>0</v>
      </c>
      <c r="BH190" s="118">
        <f t="shared" si="32"/>
        <v>0</v>
      </c>
      <c r="BI190" s="118">
        <f t="shared" si="33"/>
        <v>0</v>
      </c>
      <c r="BJ190" s="23" t="s">
        <v>87</v>
      </c>
      <c r="BK190" s="118">
        <f t="shared" si="34"/>
        <v>0</v>
      </c>
      <c r="BL190" s="23" t="s">
        <v>294</v>
      </c>
      <c r="BM190" s="23" t="s">
        <v>1807</v>
      </c>
    </row>
    <row r="191" spans="2:65" s="1" customFormat="1" ht="38.25" customHeight="1">
      <c r="B191" s="142"/>
      <c r="C191" s="171" t="s">
        <v>553</v>
      </c>
      <c r="D191" s="171" t="s">
        <v>193</v>
      </c>
      <c r="E191" s="172" t="s">
        <v>2191</v>
      </c>
      <c r="F191" s="268" t="s">
        <v>2192</v>
      </c>
      <c r="G191" s="268"/>
      <c r="H191" s="268"/>
      <c r="I191" s="268"/>
      <c r="J191" s="173" t="s">
        <v>208</v>
      </c>
      <c r="K191" s="174">
        <v>0.39</v>
      </c>
      <c r="L191" s="277">
        <v>0</v>
      </c>
      <c r="M191" s="277"/>
      <c r="N191" s="267">
        <f t="shared" si="25"/>
        <v>0</v>
      </c>
      <c r="O191" s="267"/>
      <c r="P191" s="267"/>
      <c r="Q191" s="267"/>
      <c r="R191" s="145"/>
      <c r="T191" s="175" t="s">
        <v>5</v>
      </c>
      <c r="U191" s="48" t="s">
        <v>42</v>
      </c>
      <c r="V191" s="40"/>
      <c r="W191" s="176">
        <f t="shared" si="26"/>
        <v>0</v>
      </c>
      <c r="X191" s="176">
        <v>0</v>
      </c>
      <c r="Y191" s="176">
        <f t="shared" si="27"/>
        <v>0</v>
      </c>
      <c r="Z191" s="176">
        <v>0</v>
      </c>
      <c r="AA191" s="177">
        <f t="shared" si="28"/>
        <v>0</v>
      </c>
      <c r="AR191" s="23" t="s">
        <v>294</v>
      </c>
      <c r="AT191" s="23" t="s">
        <v>193</v>
      </c>
      <c r="AU191" s="23" t="s">
        <v>87</v>
      </c>
      <c r="AY191" s="23" t="s">
        <v>192</v>
      </c>
      <c r="BE191" s="118">
        <f t="shared" si="29"/>
        <v>0</v>
      </c>
      <c r="BF191" s="118">
        <f t="shared" si="30"/>
        <v>0</v>
      </c>
      <c r="BG191" s="118">
        <f t="shared" si="31"/>
        <v>0</v>
      </c>
      <c r="BH191" s="118">
        <f t="shared" si="32"/>
        <v>0</v>
      </c>
      <c r="BI191" s="118">
        <f t="shared" si="33"/>
        <v>0</v>
      </c>
      <c r="BJ191" s="23" t="s">
        <v>87</v>
      </c>
      <c r="BK191" s="118">
        <f t="shared" si="34"/>
        <v>0</v>
      </c>
      <c r="BL191" s="23" t="s">
        <v>294</v>
      </c>
      <c r="BM191" s="23" t="s">
        <v>1810</v>
      </c>
    </row>
    <row r="192" spans="2:65" s="1" customFormat="1" ht="25.5" customHeight="1">
      <c r="B192" s="142"/>
      <c r="C192" s="171" t="s">
        <v>557</v>
      </c>
      <c r="D192" s="171" t="s">
        <v>193</v>
      </c>
      <c r="E192" s="172" t="s">
        <v>2193</v>
      </c>
      <c r="F192" s="268" t="s">
        <v>2194</v>
      </c>
      <c r="G192" s="268"/>
      <c r="H192" s="268"/>
      <c r="I192" s="268"/>
      <c r="J192" s="173" t="s">
        <v>208</v>
      </c>
      <c r="K192" s="174">
        <v>0.39</v>
      </c>
      <c r="L192" s="277">
        <v>0</v>
      </c>
      <c r="M192" s="277"/>
      <c r="N192" s="267">
        <f t="shared" si="25"/>
        <v>0</v>
      </c>
      <c r="O192" s="267"/>
      <c r="P192" s="267"/>
      <c r="Q192" s="267"/>
      <c r="R192" s="145"/>
      <c r="T192" s="175" t="s">
        <v>5</v>
      </c>
      <c r="U192" s="48" t="s">
        <v>42</v>
      </c>
      <c r="V192" s="40"/>
      <c r="W192" s="176">
        <f t="shared" si="26"/>
        <v>0</v>
      </c>
      <c r="X192" s="176">
        <v>0</v>
      </c>
      <c r="Y192" s="176">
        <f t="shared" si="27"/>
        <v>0</v>
      </c>
      <c r="Z192" s="176">
        <v>0</v>
      </c>
      <c r="AA192" s="177">
        <f t="shared" si="28"/>
        <v>0</v>
      </c>
      <c r="AR192" s="23" t="s">
        <v>294</v>
      </c>
      <c r="AT192" s="23" t="s">
        <v>193</v>
      </c>
      <c r="AU192" s="23" t="s">
        <v>87</v>
      </c>
      <c r="AY192" s="23" t="s">
        <v>192</v>
      </c>
      <c r="BE192" s="118">
        <f t="shared" si="29"/>
        <v>0</v>
      </c>
      <c r="BF192" s="118">
        <f t="shared" si="30"/>
        <v>0</v>
      </c>
      <c r="BG192" s="118">
        <f t="shared" si="31"/>
        <v>0</v>
      </c>
      <c r="BH192" s="118">
        <f t="shared" si="32"/>
        <v>0</v>
      </c>
      <c r="BI192" s="118">
        <f t="shared" si="33"/>
        <v>0</v>
      </c>
      <c r="BJ192" s="23" t="s">
        <v>87</v>
      </c>
      <c r="BK192" s="118">
        <f t="shared" si="34"/>
        <v>0</v>
      </c>
      <c r="BL192" s="23" t="s">
        <v>294</v>
      </c>
      <c r="BM192" s="23" t="s">
        <v>1813</v>
      </c>
    </row>
    <row r="193" spans="2:65" s="1" customFormat="1" ht="25.5" customHeight="1">
      <c r="B193" s="142"/>
      <c r="C193" s="171" t="s">
        <v>562</v>
      </c>
      <c r="D193" s="171" t="s">
        <v>193</v>
      </c>
      <c r="E193" s="172" t="s">
        <v>2195</v>
      </c>
      <c r="F193" s="268" t="s">
        <v>2196</v>
      </c>
      <c r="G193" s="268"/>
      <c r="H193" s="268"/>
      <c r="I193" s="268"/>
      <c r="J193" s="173" t="s">
        <v>288</v>
      </c>
      <c r="K193" s="174">
        <v>12</v>
      </c>
      <c r="L193" s="277">
        <v>0</v>
      </c>
      <c r="M193" s="277"/>
      <c r="N193" s="267">
        <f t="shared" si="25"/>
        <v>0</v>
      </c>
      <c r="O193" s="267"/>
      <c r="P193" s="267"/>
      <c r="Q193" s="267"/>
      <c r="R193" s="145"/>
      <c r="T193" s="175" t="s">
        <v>5</v>
      </c>
      <c r="U193" s="48" t="s">
        <v>42</v>
      </c>
      <c r="V193" s="40"/>
      <c r="W193" s="176">
        <f t="shared" si="26"/>
        <v>0</v>
      </c>
      <c r="X193" s="176">
        <v>0</v>
      </c>
      <c r="Y193" s="176">
        <f t="shared" si="27"/>
        <v>0</v>
      </c>
      <c r="Z193" s="176">
        <v>0</v>
      </c>
      <c r="AA193" s="177">
        <f t="shared" si="28"/>
        <v>0</v>
      </c>
      <c r="AR193" s="23" t="s">
        <v>294</v>
      </c>
      <c r="AT193" s="23" t="s">
        <v>193</v>
      </c>
      <c r="AU193" s="23" t="s">
        <v>87</v>
      </c>
      <c r="AY193" s="23" t="s">
        <v>192</v>
      </c>
      <c r="BE193" s="118">
        <f t="shared" si="29"/>
        <v>0</v>
      </c>
      <c r="BF193" s="118">
        <f t="shared" si="30"/>
        <v>0</v>
      </c>
      <c r="BG193" s="118">
        <f t="shared" si="31"/>
        <v>0</v>
      </c>
      <c r="BH193" s="118">
        <f t="shared" si="32"/>
        <v>0</v>
      </c>
      <c r="BI193" s="118">
        <f t="shared" si="33"/>
        <v>0</v>
      </c>
      <c r="BJ193" s="23" t="s">
        <v>87</v>
      </c>
      <c r="BK193" s="118">
        <f t="shared" si="34"/>
        <v>0</v>
      </c>
      <c r="BL193" s="23" t="s">
        <v>294</v>
      </c>
      <c r="BM193" s="23" t="s">
        <v>1816</v>
      </c>
    </row>
    <row r="194" spans="2:65" s="10" customFormat="1" ht="29.85" customHeight="1">
      <c r="B194" s="160"/>
      <c r="C194" s="161"/>
      <c r="D194" s="170" t="s">
        <v>1675</v>
      </c>
      <c r="E194" s="170"/>
      <c r="F194" s="170"/>
      <c r="G194" s="170"/>
      <c r="H194" s="170"/>
      <c r="I194" s="170"/>
      <c r="J194" s="170"/>
      <c r="K194" s="170"/>
      <c r="L194" s="170"/>
      <c r="M194" s="170"/>
      <c r="N194" s="315">
        <f>BK194</f>
        <v>0</v>
      </c>
      <c r="O194" s="316"/>
      <c r="P194" s="316"/>
      <c r="Q194" s="316"/>
      <c r="R194" s="163"/>
      <c r="T194" s="164"/>
      <c r="U194" s="161"/>
      <c r="V194" s="161"/>
      <c r="W194" s="165">
        <f>SUM(W195:W218)</f>
        <v>0</v>
      </c>
      <c r="X194" s="161"/>
      <c r="Y194" s="165">
        <f>SUM(Y195:Y218)</f>
        <v>0</v>
      </c>
      <c r="Z194" s="161"/>
      <c r="AA194" s="166">
        <f>SUM(AA195:AA218)</f>
        <v>0</v>
      </c>
      <c r="AR194" s="167" t="s">
        <v>87</v>
      </c>
      <c r="AT194" s="168" t="s">
        <v>74</v>
      </c>
      <c r="AU194" s="168" t="s">
        <v>82</v>
      </c>
      <c r="AY194" s="167" t="s">
        <v>192</v>
      </c>
      <c r="BK194" s="169">
        <f>SUM(BK195:BK218)</f>
        <v>0</v>
      </c>
    </row>
    <row r="195" spans="2:65" s="1" customFormat="1" ht="25.5" customHeight="1">
      <c r="B195" s="142"/>
      <c r="C195" s="171" t="s">
        <v>566</v>
      </c>
      <c r="D195" s="171" t="s">
        <v>193</v>
      </c>
      <c r="E195" s="172" t="s">
        <v>2010</v>
      </c>
      <c r="F195" s="268" t="s">
        <v>2011</v>
      </c>
      <c r="G195" s="268"/>
      <c r="H195" s="268"/>
      <c r="I195" s="268"/>
      <c r="J195" s="173" t="s">
        <v>288</v>
      </c>
      <c r="K195" s="174">
        <v>2</v>
      </c>
      <c r="L195" s="277">
        <v>0</v>
      </c>
      <c r="M195" s="277"/>
      <c r="N195" s="267">
        <f t="shared" ref="N195:N218" si="35">ROUND(L195*K195,2)</f>
        <v>0</v>
      </c>
      <c r="O195" s="267"/>
      <c r="P195" s="267"/>
      <c r="Q195" s="267"/>
      <c r="R195" s="145"/>
      <c r="T195" s="175" t="s">
        <v>5</v>
      </c>
      <c r="U195" s="48" t="s">
        <v>42</v>
      </c>
      <c r="V195" s="40"/>
      <c r="W195" s="176">
        <f t="shared" ref="W195:W218" si="36">V195*K195</f>
        <v>0</v>
      </c>
      <c r="X195" s="176">
        <v>0</v>
      </c>
      <c r="Y195" s="176">
        <f t="shared" ref="Y195:Y218" si="37">X195*K195</f>
        <v>0</v>
      </c>
      <c r="Z195" s="176">
        <v>0</v>
      </c>
      <c r="AA195" s="177">
        <f t="shared" ref="AA195:AA218" si="38">Z195*K195</f>
        <v>0</v>
      </c>
      <c r="AR195" s="23" t="s">
        <v>294</v>
      </c>
      <c r="AT195" s="23" t="s">
        <v>193</v>
      </c>
      <c r="AU195" s="23" t="s">
        <v>87</v>
      </c>
      <c r="AY195" s="23" t="s">
        <v>192</v>
      </c>
      <c r="BE195" s="118">
        <f t="shared" ref="BE195:BE218" si="39">IF(U195="základná",N195,0)</f>
        <v>0</v>
      </c>
      <c r="BF195" s="118">
        <f t="shared" ref="BF195:BF218" si="40">IF(U195="znížená",N195,0)</f>
        <v>0</v>
      </c>
      <c r="BG195" s="118">
        <f t="shared" ref="BG195:BG218" si="41">IF(U195="zákl. prenesená",N195,0)</f>
        <v>0</v>
      </c>
      <c r="BH195" s="118">
        <f t="shared" ref="BH195:BH218" si="42">IF(U195="zníž. prenesená",N195,0)</f>
        <v>0</v>
      </c>
      <c r="BI195" s="118">
        <f t="shared" ref="BI195:BI218" si="43">IF(U195="nulová",N195,0)</f>
        <v>0</v>
      </c>
      <c r="BJ195" s="23" t="s">
        <v>87</v>
      </c>
      <c r="BK195" s="118">
        <f t="shared" ref="BK195:BK218" si="44">ROUND(L195*K195,2)</f>
        <v>0</v>
      </c>
      <c r="BL195" s="23" t="s">
        <v>294</v>
      </c>
      <c r="BM195" s="23" t="s">
        <v>1819</v>
      </c>
    </row>
    <row r="196" spans="2:65" s="1" customFormat="1" ht="25.5" customHeight="1">
      <c r="B196" s="142"/>
      <c r="C196" s="215" t="s">
        <v>573</v>
      </c>
      <c r="D196" s="215" t="s">
        <v>656</v>
      </c>
      <c r="E196" s="216" t="s">
        <v>2197</v>
      </c>
      <c r="F196" s="321" t="s">
        <v>2198</v>
      </c>
      <c r="G196" s="321"/>
      <c r="H196" s="321"/>
      <c r="I196" s="321"/>
      <c r="J196" s="217" t="s">
        <v>288</v>
      </c>
      <c r="K196" s="218">
        <v>2</v>
      </c>
      <c r="L196" s="319">
        <v>0</v>
      </c>
      <c r="M196" s="319"/>
      <c r="N196" s="320">
        <f t="shared" si="35"/>
        <v>0</v>
      </c>
      <c r="O196" s="267"/>
      <c r="P196" s="267"/>
      <c r="Q196" s="267"/>
      <c r="R196" s="145"/>
      <c r="T196" s="175" t="s">
        <v>5</v>
      </c>
      <c r="U196" s="48" t="s">
        <v>42</v>
      </c>
      <c r="V196" s="40"/>
      <c r="W196" s="176">
        <f t="shared" si="36"/>
        <v>0</v>
      </c>
      <c r="X196" s="176">
        <v>0</v>
      </c>
      <c r="Y196" s="176">
        <f t="shared" si="37"/>
        <v>0</v>
      </c>
      <c r="Z196" s="176">
        <v>0</v>
      </c>
      <c r="AA196" s="177">
        <f t="shared" si="38"/>
        <v>0</v>
      </c>
      <c r="AR196" s="23" t="s">
        <v>436</v>
      </c>
      <c r="AT196" s="23" t="s">
        <v>656</v>
      </c>
      <c r="AU196" s="23" t="s">
        <v>87</v>
      </c>
      <c r="AY196" s="23" t="s">
        <v>192</v>
      </c>
      <c r="BE196" s="118">
        <f t="shared" si="39"/>
        <v>0</v>
      </c>
      <c r="BF196" s="118">
        <f t="shared" si="40"/>
        <v>0</v>
      </c>
      <c r="BG196" s="118">
        <f t="shared" si="41"/>
        <v>0</v>
      </c>
      <c r="BH196" s="118">
        <f t="shared" si="42"/>
        <v>0</v>
      </c>
      <c r="BI196" s="118">
        <f t="shared" si="43"/>
        <v>0</v>
      </c>
      <c r="BJ196" s="23" t="s">
        <v>87</v>
      </c>
      <c r="BK196" s="118">
        <f t="shared" si="44"/>
        <v>0</v>
      </c>
      <c r="BL196" s="23" t="s">
        <v>294</v>
      </c>
      <c r="BM196" s="23" t="s">
        <v>1822</v>
      </c>
    </row>
    <row r="197" spans="2:65" s="1" customFormat="1" ht="25.5" customHeight="1">
      <c r="B197" s="142"/>
      <c r="C197" s="171" t="s">
        <v>577</v>
      </c>
      <c r="D197" s="171" t="s">
        <v>193</v>
      </c>
      <c r="E197" s="172" t="s">
        <v>2199</v>
      </c>
      <c r="F197" s="268" t="s">
        <v>2200</v>
      </c>
      <c r="G197" s="268"/>
      <c r="H197" s="268"/>
      <c r="I197" s="268"/>
      <c r="J197" s="173" t="s">
        <v>288</v>
      </c>
      <c r="K197" s="174">
        <v>3</v>
      </c>
      <c r="L197" s="277">
        <v>0</v>
      </c>
      <c r="M197" s="277"/>
      <c r="N197" s="267">
        <f t="shared" si="35"/>
        <v>0</v>
      </c>
      <c r="O197" s="267"/>
      <c r="P197" s="267"/>
      <c r="Q197" s="267"/>
      <c r="R197" s="145"/>
      <c r="T197" s="175" t="s">
        <v>5</v>
      </c>
      <c r="U197" s="48" t="s">
        <v>42</v>
      </c>
      <c r="V197" s="40"/>
      <c r="W197" s="176">
        <f t="shared" si="36"/>
        <v>0</v>
      </c>
      <c r="X197" s="176">
        <v>0</v>
      </c>
      <c r="Y197" s="176">
        <f t="shared" si="37"/>
        <v>0</v>
      </c>
      <c r="Z197" s="176">
        <v>0</v>
      </c>
      <c r="AA197" s="177">
        <f t="shared" si="38"/>
        <v>0</v>
      </c>
      <c r="AR197" s="23" t="s">
        <v>294</v>
      </c>
      <c r="AT197" s="23" t="s">
        <v>193</v>
      </c>
      <c r="AU197" s="23" t="s">
        <v>87</v>
      </c>
      <c r="AY197" s="23" t="s">
        <v>192</v>
      </c>
      <c r="BE197" s="118">
        <f t="shared" si="39"/>
        <v>0</v>
      </c>
      <c r="BF197" s="118">
        <f t="shared" si="40"/>
        <v>0</v>
      </c>
      <c r="BG197" s="118">
        <f t="shared" si="41"/>
        <v>0</v>
      </c>
      <c r="BH197" s="118">
        <f t="shared" si="42"/>
        <v>0</v>
      </c>
      <c r="BI197" s="118">
        <f t="shared" si="43"/>
        <v>0</v>
      </c>
      <c r="BJ197" s="23" t="s">
        <v>87</v>
      </c>
      <c r="BK197" s="118">
        <f t="shared" si="44"/>
        <v>0</v>
      </c>
      <c r="BL197" s="23" t="s">
        <v>294</v>
      </c>
      <c r="BM197" s="23" t="s">
        <v>1825</v>
      </c>
    </row>
    <row r="198" spans="2:65" s="1" customFormat="1" ht="38.25" customHeight="1">
      <c r="B198" s="142"/>
      <c r="C198" s="215" t="s">
        <v>581</v>
      </c>
      <c r="D198" s="215" t="s">
        <v>656</v>
      </c>
      <c r="E198" s="216" t="s">
        <v>2201</v>
      </c>
      <c r="F198" s="321" t="s">
        <v>2202</v>
      </c>
      <c r="G198" s="321"/>
      <c r="H198" s="321"/>
      <c r="I198" s="321"/>
      <c r="J198" s="217" t="s">
        <v>288</v>
      </c>
      <c r="K198" s="218">
        <v>1</v>
      </c>
      <c r="L198" s="319">
        <v>0</v>
      </c>
      <c r="M198" s="319"/>
      <c r="N198" s="320">
        <f t="shared" si="35"/>
        <v>0</v>
      </c>
      <c r="O198" s="267"/>
      <c r="P198" s="267"/>
      <c r="Q198" s="267"/>
      <c r="R198" s="145"/>
      <c r="T198" s="175" t="s">
        <v>5</v>
      </c>
      <c r="U198" s="48" t="s">
        <v>42</v>
      </c>
      <c r="V198" s="40"/>
      <c r="W198" s="176">
        <f t="shared" si="36"/>
        <v>0</v>
      </c>
      <c r="X198" s="176">
        <v>0</v>
      </c>
      <c r="Y198" s="176">
        <f t="shared" si="37"/>
        <v>0</v>
      </c>
      <c r="Z198" s="176">
        <v>0</v>
      </c>
      <c r="AA198" s="177">
        <f t="shared" si="38"/>
        <v>0</v>
      </c>
      <c r="AR198" s="23" t="s">
        <v>436</v>
      </c>
      <c r="AT198" s="23" t="s">
        <v>656</v>
      </c>
      <c r="AU198" s="23" t="s">
        <v>87</v>
      </c>
      <c r="AY198" s="23" t="s">
        <v>192</v>
      </c>
      <c r="BE198" s="118">
        <f t="shared" si="39"/>
        <v>0</v>
      </c>
      <c r="BF198" s="118">
        <f t="shared" si="40"/>
        <v>0</v>
      </c>
      <c r="BG198" s="118">
        <f t="shared" si="41"/>
        <v>0</v>
      </c>
      <c r="BH198" s="118">
        <f t="shared" si="42"/>
        <v>0</v>
      </c>
      <c r="BI198" s="118">
        <f t="shared" si="43"/>
        <v>0</v>
      </c>
      <c r="BJ198" s="23" t="s">
        <v>87</v>
      </c>
      <c r="BK198" s="118">
        <f t="shared" si="44"/>
        <v>0</v>
      </c>
      <c r="BL198" s="23" t="s">
        <v>294</v>
      </c>
      <c r="BM198" s="23" t="s">
        <v>1828</v>
      </c>
    </row>
    <row r="199" spans="2:65" s="1" customFormat="1" ht="25.5" customHeight="1">
      <c r="B199" s="142"/>
      <c r="C199" s="215" t="s">
        <v>585</v>
      </c>
      <c r="D199" s="215" t="s">
        <v>656</v>
      </c>
      <c r="E199" s="216" t="s">
        <v>2203</v>
      </c>
      <c r="F199" s="321" t="s">
        <v>2204</v>
      </c>
      <c r="G199" s="321"/>
      <c r="H199" s="321"/>
      <c r="I199" s="321"/>
      <c r="J199" s="217" t="s">
        <v>288</v>
      </c>
      <c r="K199" s="218">
        <v>2</v>
      </c>
      <c r="L199" s="319">
        <v>0</v>
      </c>
      <c r="M199" s="319"/>
      <c r="N199" s="320">
        <f t="shared" si="35"/>
        <v>0</v>
      </c>
      <c r="O199" s="267"/>
      <c r="P199" s="267"/>
      <c r="Q199" s="267"/>
      <c r="R199" s="145"/>
      <c r="T199" s="175" t="s">
        <v>5</v>
      </c>
      <c r="U199" s="48" t="s">
        <v>42</v>
      </c>
      <c r="V199" s="40"/>
      <c r="W199" s="176">
        <f t="shared" si="36"/>
        <v>0</v>
      </c>
      <c r="X199" s="176">
        <v>0</v>
      </c>
      <c r="Y199" s="176">
        <f t="shared" si="37"/>
        <v>0</v>
      </c>
      <c r="Z199" s="176">
        <v>0</v>
      </c>
      <c r="AA199" s="177">
        <f t="shared" si="38"/>
        <v>0</v>
      </c>
      <c r="AR199" s="23" t="s">
        <v>436</v>
      </c>
      <c r="AT199" s="23" t="s">
        <v>656</v>
      </c>
      <c r="AU199" s="23" t="s">
        <v>87</v>
      </c>
      <c r="AY199" s="23" t="s">
        <v>192</v>
      </c>
      <c r="BE199" s="118">
        <f t="shared" si="39"/>
        <v>0</v>
      </c>
      <c r="BF199" s="118">
        <f t="shared" si="40"/>
        <v>0</v>
      </c>
      <c r="BG199" s="118">
        <f t="shared" si="41"/>
        <v>0</v>
      </c>
      <c r="BH199" s="118">
        <f t="shared" si="42"/>
        <v>0</v>
      </c>
      <c r="BI199" s="118">
        <f t="shared" si="43"/>
        <v>0</v>
      </c>
      <c r="BJ199" s="23" t="s">
        <v>87</v>
      </c>
      <c r="BK199" s="118">
        <f t="shared" si="44"/>
        <v>0</v>
      </c>
      <c r="BL199" s="23" t="s">
        <v>294</v>
      </c>
      <c r="BM199" s="23" t="s">
        <v>1831</v>
      </c>
    </row>
    <row r="200" spans="2:65" s="1" customFormat="1" ht="38.25" customHeight="1">
      <c r="B200" s="142"/>
      <c r="C200" s="171" t="s">
        <v>589</v>
      </c>
      <c r="D200" s="171" t="s">
        <v>193</v>
      </c>
      <c r="E200" s="172" t="s">
        <v>2205</v>
      </c>
      <c r="F200" s="268" t="s">
        <v>2206</v>
      </c>
      <c r="G200" s="268"/>
      <c r="H200" s="268"/>
      <c r="I200" s="268"/>
      <c r="J200" s="173" t="s">
        <v>288</v>
      </c>
      <c r="K200" s="174">
        <v>6</v>
      </c>
      <c r="L200" s="277">
        <v>0</v>
      </c>
      <c r="M200" s="277"/>
      <c r="N200" s="267">
        <f t="shared" si="35"/>
        <v>0</v>
      </c>
      <c r="O200" s="267"/>
      <c r="P200" s="267"/>
      <c r="Q200" s="267"/>
      <c r="R200" s="145"/>
      <c r="T200" s="175" t="s">
        <v>5</v>
      </c>
      <c r="U200" s="48" t="s">
        <v>42</v>
      </c>
      <c r="V200" s="40"/>
      <c r="W200" s="176">
        <f t="shared" si="36"/>
        <v>0</v>
      </c>
      <c r="X200" s="176">
        <v>0</v>
      </c>
      <c r="Y200" s="176">
        <f t="shared" si="37"/>
        <v>0</v>
      </c>
      <c r="Z200" s="176">
        <v>0</v>
      </c>
      <c r="AA200" s="177">
        <f t="shared" si="38"/>
        <v>0</v>
      </c>
      <c r="AR200" s="23" t="s">
        <v>294</v>
      </c>
      <c r="AT200" s="23" t="s">
        <v>193</v>
      </c>
      <c r="AU200" s="23" t="s">
        <v>87</v>
      </c>
      <c r="AY200" s="23" t="s">
        <v>192</v>
      </c>
      <c r="BE200" s="118">
        <f t="shared" si="39"/>
        <v>0</v>
      </c>
      <c r="BF200" s="118">
        <f t="shared" si="40"/>
        <v>0</v>
      </c>
      <c r="BG200" s="118">
        <f t="shared" si="41"/>
        <v>0</v>
      </c>
      <c r="BH200" s="118">
        <f t="shared" si="42"/>
        <v>0</v>
      </c>
      <c r="BI200" s="118">
        <f t="shared" si="43"/>
        <v>0</v>
      </c>
      <c r="BJ200" s="23" t="s">
        <v>87</v>
      </c>
      <c r="BK200" s="118">
        <f t="shared" si="44"/>
        <v>0</v>
      </c>
      <c r="BL200" s="23" t="s">
        <v>294</v>
      </c>
      <c r="BM200" s="23" t="s">
        <v>1835</v>
      </c>
    </row>
    <row r="201" spans="2:65" s="1" customFormat="1" ht="25.5" customHeight="1">
      <c r="B201" s="142"/>
      <c r="C201" s="215" t="s">
        <v>595</v>
      </c>
      <c r="D201" s="215" t="s">
        <v>656</v>
      </c>
      <c r="E201" s="216" t="s">
        <v>2207</v>
      </c>
      <c r="F201" s="321" t="s">
        <v>2208</v>
      </c>
      <c r="G201" s="321"/>
      <c r="H201" s="321"/>
      <c r="I201" s="321"/>
      <c r="J201" s="217" t="s">
        <v>288</v>
      </c>
      <c r="K201" s="218">
        <v>6</v>
      </c>
      <c r="L201" s="319">
        <v>0</v>
      </c>
      <c r="M201" s="319"/>
      <c r="N201" s="320">
        <f t="shared" si="35"/>
        <v>0</v>
      </c>
      <c r="O201" s="267"/>
      <c r="P201" s="267"/>
      <c r="Q201" s="267"/>
      <c r="R201" s="145"/>
      <c r="T201" s="175" t="s">
        <v>5</v>
      </c>
      <c r="U201" s="48" t="s">
        <v>42</v>
      </c>
      <c r="V201" s="40"/>
      <c r="W201" s="176">
        <f t="shared" si="36"/>
        <v>0</v>
      </c>
      <c r="X201" s="176">
        <v>0</v>
      </c>
      <c r="Y201" s="176">
        <f t="shared" si="37"/>
        <v>0</v>
      </c>
      <c r="Z201" s="176">
        <v>0</v>
      </c>
      <c r="AA201" s="177">
        <f t="shared" si="38"/>
        <v>0</v>
      </c>
      <c r="AR201" s="23" t="s">
        <v>436</v>
      </c>
      <c r="AT201" s="23" t="s">
        <v>656</v>
      </c>
      <c r="AU201" s="23" t="s">
        <v>87</v>
      </c>
      <c r="AY201" s="23" t="s">
        <v>192</v>
      </c>
      <c r="BE201" s="118">
        <f t="shared" si="39"/>
        <v>0</v>
      </c>
      <c r="BF201" s="118">
        <f t="shared" si="40"/>
        <v>0</v>
      </c>
      <c r="BG201" s="118">
        <f t="shared" si="41"/>
        <v>0</v>
      </c>
      <c r="BH201" s="118">
        <f t="shared" si="42"/>
        <v>0</v>
      </c>
      <c r="BI201" s="118">
        <f t="shared" si="43"/>
        <v>0</v>
      </c>
      <c r="BJ201" s="23" t="s">
        <v>87</v>
      </c>
      <c r="BK201" s="118">
        <f t="shared" si="44"/>
        <v>0</v>
      </c>
      <c r="BL201" s="23" t="s">
        <v>294</v>
      </c>
      <c r="BM201" s="23" t="s">
        <v>1838</v>
      </c>
    </row>
    <row r="202" spans="2:65" s="1" customFormat="1" ht="16.5" customHeight="1">
      <c r="B202" s="142"/>
      <c r="C202" s="171" t="s">
        <v>600</v>
      </c>
      <c r="D202" s="171" t="s">
        <v>193</v>
      </c>
      <c r="E202" s="172" t="s">
        <v>2209</v>
      </c>
      <c r="F202" s="268" t="s">
        <v>1821</v>
      </c>
      <c r="G202" s="268"/>
      <c r="H202" s="268"/>
      <c r="I202" s="268"/>
      <c r="J202" s="173" t="s">
        <v>288</v>
      </c>
      <c r="K202" s="174">
        <v>1</v>
      </c>
      <c r="L202" s="277">
        <v>0</v>
      </c>
      <c r="M202" s="277"/>
      <c r="N202" s="267">
        <f t="shared" si="35"/>
        <v>0</v>
      </c>
      <c r="O202" s="267"/>
      <c r="P202" s="267"/>
      <c r="Q202" s="267"/>
      <c r="R202" s="145"/>
      <c r="T202" s="175" t="s">
        <v>5</v>
      </c>
      <c r="U202" s="48" t="s">
        <v>42</v>
      </c>
      <c r="V202" s="40"/>
      <c r="W202" s="176">
        <f t="shared" si="36"/>
        <v>0</v>
      </c>
      <c r="X202" s="176">
        <v>0</v>
      </c>
      <c r="Y202" s="176">
        <f t="shared" si="37"/>
        <v>0</v>
      </c>
      <c r="Z202" s="176">
        <v>0</v>
      </c>
      <c r="AA202" s="177">
        <f t="shared" si="38"/>
        <v>0</v>
      </c>
      <c r="AR202" s="23" t="s">
        <v>294</v>
      </c>
      <c r="AT202" s="23" t="s">
        <v>193</v>
      </c>
      <c r="AU202" s="23" t="s">
        <v>87</v>
      </c>
      <c r="AY202" s="23" t="s">
        <v>192</v>
      </c>
      <c r="BE202" s="118">
        <f t="shared" si="39"/>
        <v>0</v>
      </c>
      <c r="BF202" s="118">
        <f t="shared" si="40"/>
        <v>0</v>
      </c>
      <c r="BG202" s="118">
        <f t="shared" si="41"/>
        <v>0</v>
      </c>
      <c r="BH202" s="118">
        <f t="shared" si="42"/>
        <v>0</v>
      </c>
      <c r="BI202" s="118">
        <f t="shared" si="43"/>
        <v>0</v>
      </c>
      <c r="BJ202" s="23" t="s">
        <v>87</v>
      </c>
      <c r="BK202" s="118">
        <f t="shared" si="44"/>
        <v>0</v>
      </c>
      <c r="BL202" s="23" t="s">
        <v>294</v>
      </c>
      <c r="BM202" s="23" t="s">
        <v>1841</v>
      </c>
    </row>
    <row r="203" spans="2:65" s="1" customFormat="1" ht="25.5" customHeight="1">
      <c r="B203" s="142"/>
      <c r="C203" s="215" t="s">
        <v>606</v>
      </c>
      <c r="D203" s="215" t="s">
        <v>656</v>
      </c>
      <c r="E203" s="216" t="s">
        <v>1823</v>
      </c>
      <c r="F203" s="321" t="s">
        <v>1824</v>
      </c>
      <c r="G203" s="321"/>
      <c r="H203" s="321"/>
      <c r="I203" s="321"/>
      <c r="J203" s="217" t="s">
        <v>288</v>
      </c>
      <c r="K203" s="218">
        <v>1</v>
      </c>
      <c r="L203" s="319">
        <v>0</v>
      </c>
      <c r="M203" s="319"/>
      <c r="N203" s="320">
        <f t="shared" si="35"/>
        <v>0</v>
      </c>
      <c r="O203" s="267"/>
      <c r="P203" s="267"/>
      <c r="Q203" s="267"/>
      <c r="R203" s="145"/>
      <c r="T203" s="175" t="s">
        <v>5</v>
      </c>
      <c r="U203" s="48" t="s">
        <v>42</v>
      </c>
      <c r="V203" s="40"/>
      <c r="W203" s="176">
        <f t="shared" si="36"/>
        <v>0</v>
      </c>
      <c r="X203" s="176">
        <v>0</v>
      </c>
      <c r="Y203" s="176">
        <f t="shared" si="37"/>
        <v>0</v>
      </c>
      <c r="Z203" s="176">
        <v>0</v>
      </c>
      <c r="AA203" s="177">
        <f t="shared" si="38"/>
        <v>0</v>
      </c>
      <c r="AR203" s="23" t="s">
        <v>436</v>
      </c>
      <c r="AT203" s="23" t="s">
        <v>656</v>
      </c>
      <c r="AU203" s="23" t="s">
        <v>87</v>
      </c>
      <c r="AY203" s="23" t="s">
        <v>192</v>
      </c>
      <c r="BE203" s="118">
        <f t="shared" si="39"/>
        <v>0</v>
      </c>
      <c r="BF203" s="118">
        <f t="shared" si="40"/>
        <v>0</v>
      </c>
      <c r="BG203" s="118">
        <f t="shared" si="41"/>
        <v>0</v>
      </c>
      <c r="BH203" s="118">
        <f t="shared" si="42"/>
        <v>0</v>
      </c>
      <c r="BI203" s="118">
        <f t="shared" si="43"/>
        <v>0</v>
      </c>
      <c r="BJ203" s="23" t="s">
        <v>87</v>
      </c>
      <c r="BK203" s="118">
        <f t="shared" si="44"/>
        <v>0</v>
      </c>
      <c r="BL203" s="23" t="s">
        <v>294</v>
      </c>
      <c r="BM203" s="23" t="s">
        <v>1844</v>
      </c>
    </row>
    <row r="204" spans="2:65" s="1" customFormat="1" ht="25.5" customHeight="1">
      <c r="B204" s="142"/>
      <c r="C204" s="171" t="s">
        <v>613</v>
      </c>
      <c r="D204" s="171" t="s">
        <v>193</v>
      </c>
      <c r="E204" s="172" t="s">
        <v>2210</v>
      </c>
      <c r="F204" s="268" t="s">
        <v>2211</v>
      </c>
      <c r="G204" s="268"/>
      <c r="H204" s="268"/>
      <c r="I204" s="268"/>
      <c r="J204" s="173" t="s">
        <v>288</v>
      </c>
      <c r="K204" s="174">
        <v>4</v>
      </c>
      <c r="L204" s="277">
        <v>0</v>
      </c>
      <c r="M204" s="277"/>
      <c r="N204" s="267">
        <f t="shared" si="35"/>
        <v>0</v>
      </c>
      <c r="O204" s="267"/>
      <c r="P204" s="267"/>
      <c r="Q204" s="267"/>
      <c r="R204" s="145"/>
      <c r="T204" s="175" t="s">
        <v>5</v>
      </c>
      <c r="U204" s="48" t="s">
        <v>42</v>
      </c>
      <c r="V204" s="40"/>
      <c r="W204" s="176">
        <f t="shared" si="36"/>
        <v>0</v>
      </c>
      <c r="X204" s="176">
        <v>0</v>
      </c>
      <c r="Y204" s="176">
        <f t="shared" si="37"/>
        <v>0</v>
      </c>
      <c r="Z204" s="176">
        <v>0</v>
      </c>
      <c r="AA204" s="177">
        <f t="shared" si="38"/>
        <v>0</v>
      </c>
      <c r="AR204" s="23" t="s">
        <v>294</v>
      </c>
      <c r="AT204" s="23" t="s">
        <v>193</v>
      </c>
      <c r="AU204" s="23" t="s">
        <v>87</v>
      </c>
      <c r="AY204" s="23" t="s">
        <v>192</v>
      </c>
      <c r="BE204" s="118">
        <f t="shared" si="39"/>
        <v>0</v>
      </c>
      <c r="BF204" s="118">
        <f t="shared" si="40"/>
        <v>0</v>
      </c>
      <c r="BG204" s="118">
        <f t="shared" si="41"/>
        <v>0</v>
      </c>
      <c r="BH204" s="118">
        <f t="shared" si="42"/>
        <v>0</v>
      </c>
      <c r="BI204" s="118">
        <f t="shared" si="43"/>
        <v>0</v>
      </c>
      <c r="BJ204" s="23" t="s">
        <v>87</v>
      </c>
      <c r="BK204" s="118">
        <f t="shared" si="44"/>
        <v>0</v>
      </c>
      <c r="BL204" s="23" t="s">
        <v>294</v>
      </c>
      <c r="BM204" s="23" t="s">
        <v>1847</v>
      </c>
    </row>
    <row r="205" spans="2:65" s="1" customFormat="1" ht="25.5" customHeight="1">
      <c r="B205" s="142"/>
      <c r="C205" s="215" t="s">
        <v>619</v>
      </c>
      <c r="D205" s="215" t="s">
        <v>656</v>
      </c>
      <c r="E205" s="216" t="s">
        <v>2212</v>
      </c>
      <c r="F205" s="321" t="s">
        <v>2213</v>
      </c>
      <c r="G205" s="321"/>
      <c r="H205" s="321"/>
      <c r="I205" s="321"/>
      <c r="J205" s="217" t="s">
        <v>288</v>
      </c>
      <c r="K205" s="218">
        <v>4</v>
      </c>
      <c r="L205" s="319">
        <v>0</v>
      </c>
      <c r="M205" s="319"/>
      <c r="N205" s="320">
        <f t="shared" si="35"/>
        <v>0</v>
      </c>
      <c r="O205" s="267"/>
      <c r="P205" s="267"/>
      <c r="Q205" s="267"/>
      <c r="R205" s="145"/>
      <c r="T205" s="175" t="s">
        <v>5</v>
      </c>
      <c r="U205" s="48" t="s">
        <v>42</v>
      </c>
      <c r="V205" s="40"/>
      <c r="W205" s="176">
        <f t="shared" si="36"/>
        <v>0</v>
      </c>
      <c r="X205" s="176">
        <v>0</v>
      </c>
      <c r="Y205" s="176">
        <f t="shared" si="37"/>
        <v>0</v>
      </c>
      <c r="Z205" s="176">
        <v>0</v>
      </c>
      <c r="AA205" s="177">
        <f t="shared" si="38"/>
        <v>0</v>
      </c>
      <c r="AR205" s="23" t="s">
        <v>436</v>
      </c>
      <c r="AT205" s="23" t="s">
        <v>656</v>
      </c>
      <c r="AU205" s="23" t="s">
        <v>87</v>
      </c>
      <c r="AY205" s="23" t="s">
        <v>192</v>
      </c>
      <c r="BE205" s="118">
        <f t="shared" si="39"/>
        <v>0</v>
      </c>
      <c r="BF205" s="118">
        <f t="shared" si="40"/>
        <v>0</v>
      </c>
      <c r="BG205" s="118">
        <f t="shared" si="41"/>
        <v>0</v>
      </c>
      <c r="BH205" s="118">
        <f t="shared" si="42"/>
        <v>0</v>
      </c>
      <c r="BI205" s="118">
        <f t="shared" si="43"/>
        <v>0</v>
      </c>
      <c r="BJ205" s="23" t="s">
        <v>87</v>
      </c>
      <c r="BK205" s="118">
        <f t="shared" si="44"/>
        <v>0</v>
      </c>
      <c r="BL205" s="23" t="s">
        <v>294</v>
      </c>
      <c r="BM205" s="23" t="s">
        <v>1850</v>
      </c>
    </row>
    <row r="206" spans="2:65" s="1" customFormat="1" ht="38.25" customHeight="1">
      <c r="B206" s="142"/>
      <c r="C206" s="171" t="s">
        <v>625</v>
      </c>
      <c r="D206" s="171" t="s">
        <v>193</v>
      </c>
      <c r="E206" s="172" t="s">
        <v>2214</v>
      </c>
      <c r="F206" s="268" t="s">
        <v>2206</v>
      </c>
      <c r="G206" s="268"/>
      <c r="H206" s="268"/>
      <c r="I206" s="268"/>
      <c r="J206" s="173" t="s">
        <v>288</v>
      </c>
      <c r="K206" s="174">
        <v>2</v>
      </c>
      <c r="L206" s="277">
        <v>0</v>
      </c>
      <c r="M206" s="277"/>
      <c r="N206" s="267">
        <f t="shared" si="35"/>
        <v>0</v>
      </c>
      <c r="O206" s="267"/>
      <c r="P206" s="267"/>
      <c r="Q206" s="267"/>
      <c r="R206" s="145"/>
      <c r="T206" s="175" t="s">
        <v>5</v>
      </c>
      <c r="U206" s="48" t="s">
        <v>42</v>
      </c>
      <c r="V206" s="40"/>
      <c r="W206" s="176">
        <f t="shared" si="36"/>
        <v>0</v>
      </c>
      <c r="X206" s="176">
        <v>0</v>
      </c>
      <c r="Y206" s="176">
        <f t="shared" si="37"/>
        <v>0</v>
      </c>
      <c r="Z206" s="176">
        <v>0</v>
      </c>
      <c r="AA206" s="177">
        <f t="shared" si="38"/>
        <v>0</v>
      </c>
      <c r="AR206" s="23" t="s">
        <v>294</v>
      </c>
      <c r="AT206" s="23" t="s">
        <v>193</v>
      </c>
      <c r="AU206" s="23" t="s">
        <v>87</v>
      </c>
      <c r="AY206" s="23" t="s">
        <v>192</v>
      </c>
      <c r="BE206" s="118">
        <f t="shared" si="39"/>
        <v>0</v>
      </c>
      <c r="BF206" s="118">
        <f t="shared" si="40"/>
        <v>0</v>
      </c>
      <c r="BG206" s="118">
        <f t="shared" si="41"/>
        <v>0</v>
      </c>
      <c r="BH206" s="118">
        <f t="shared" si="42"/>
        <v>0</v>
      </c>
      <c r="BI206" s="118">
        <f t="shared" si="43"/>
        <v>0</v>
      </c>
      <c r="BJ206" s="23" t="s">
        <v>87</v>
      </c>
      <c r="BK206" s="118">
        <f t="shared" si="44"/>
        <v>0</v>
      </c>
      <c r="BL206" s="23" t="s">
        <v>294</v>
      </c>
      <c r="BM206" s="23" t="s">
        <v>1853</v>
      </c>
    </row>
    <row r="207" spans="2:65" s="1" customFormat="1" ht="38.25" customHeight="1">
      <c r="B207" s="142"/>
      <c r="C207" s="215" t="s">
        <v>631</v>
      </c>
      <c r="D207" s="215" t="s">
        <v>656</v>
      </c>
      <c r="E207" s="216" t="s">
        <v>2215</v>
      </c>
      <c r="F207" s="321" t="s">
        <v>2216</v>
      </c>
      <c r="G207" s="321"/>
      <c r="H207" s="321"/>
      <c r="I207" s="321"/>
      <c r="J207" s="217" t="s">
        <v>288</v>
      </c>
      <c r="K207" s="218">
        <v>2</v>
      </c>
      <c r="L207" s="319">
        <v>0</v>
      </c>
      <c r="M207" s="319"/>
      <c r="N207" s="320">
        <f t="shared" si="35"/>
        <v>0</v>
      </c>
      <c r="O207" s="267"/>
      <c r="P207" s="267"/>
      <c r="Q207" s="267"/>
      <c r="R207" s="145"/>
      <c r="T207" s="175" t="s">
        <v>5</v>
      </c>
      <c r="U207" s="48" t="s">
        <v>42</v>
      </c>
      <c r="V207" s="40"/>
      <c r="W207" s="176">
        <f t="shared" si="36"/>
        <v>0</v>
      </c>
      <c r="X207" s="176">
        <v>0</v>
      </c>
      <c r="Y207" s="176">
        <f t="shared" si="37"/>
        <v>0</v>
      </c>
      <c r="Z207" s="176">
        <v>0</v>
      </c>
      <c r="AA207" s="177">
        <f t="shared" si="38"/>
        <v>0</v>
      </c>
      <c r="AR207" s="23" t="s">
        <v>436</v>
      </c>
      <c r="AT207" s="23" t="s">
        <v>656</v>
      </c>
      <c r="AU207" s="23" t="s">
        <v>87</v>
      </c>
      <c r="AY207" s="23" t="s">
        <v>192</v>
      </c>
      <c r="BE207" s="118">
        <f t="shared" si="39"/>
        <v>0</v>
      </c>
      <c r="BF207" s="118">
        <f t="shared" si="40"/>
        <v>0</v>
      </c>
      <c r="BG207" s="118">
        <f t="shared" si="41"/>
        <v>0</v>
      </c>
      <c r="BH207" s="118">
        <f t="shared" si="42"/>
        <v>0</v>
      </c>
      <c r="BI207" s="118">
        <f t="shared" si="43"/>
        <v>0</v>
      </c>
      <c r="BJ207" s="23" t="s">
        <v>87</v>
      </c>
      <c r="BK207" s="118">
        <f t="shared" si="44"/>
        <v>0</v>
      </c>
      <c r="BL207" s="23" t="s">
        <v>294</v>
      </c>
      <c r="BM207" s="23" t="s">
        <v>1856</v>
      </c>
    </row>
    <row r="208" spans="2:65" s="1" customFormat="1" ht="25.5" customHeight="1">
      <c r="B208" s="142"/>
      <c r="C208" s="171" t="s">
        <v>635</v>
      </c>
      <c r="D208" s="171" t="s">
        <v>193</v>
      </c>
      <c r="E208" s="172" t="s">
        <v>2217</v>
      </c>
      <c r="F208" s="268" t="s">
        <v>2218</v>
      </c>
      <c r="G208" s="268"/>
      <c r="H208" s="268"/>
      <c r="I208" s="268"/>
      <c r="J208" s="173" t="s">
        <v>288</v>
      </c>
      <c r="K208" s="174">
        <v>19</v>
      </c>
      <c r="L208" s="277">
        <v>0</v>
      </c>
      <c r="M208" s="277"/>
      <c r="N208" s="267">
        <f t="shared" si="35"/>
        <v>0</v>
      </c>
      <c r="O208" s="267"/>
      <c r="P208" s="267"/>
      <c r="Q208" s="267"/>
      <c r="R208" s="145"/>
      <c r="T208" s="175" t="s">
        <v>5</v>
      </c>
      <c r="U208" s="48" t="s">
        <v>42</v>
      </c>
      <c r="V208" s="40"/>
      <c r="W208" s="176">
        <f t="shared" si="36"/>
        <v>0</v>
      </c>
      <c r="X208" s="176">
        <v>0</v>
      </c>
      <c r="Y208" s="176">
        <f t="shared" si="37"/>
        <v>0</v>
      </c>
      <c r="Z208" s="176">
        <v>0</v>
      </c>
      <c r="AA208" s="177">
        <f t="shared" si="38"/>
        <v>0</v>
      </c>
      <c r="AR208" s="23" t="s">
        <v>294</v>
      </c>
      <c r="AT208" s="23" t="s">
        <v>193</v>
      </c>
      <c r="AU208" s="23" t="s">
        <v>87</v>
      </c>
      <c r="AY208" s="23" t="s">
        <v>192</v>
      </c>
      <c r="BE208" s="118">
        <f t="shared" si="39"/>
        <v>0</v>
      </c>
      <c r="BF208" s="118">
        <f t="shared" si="40"/>
        <v>0</v>
      </c>
      <c r="BG208" s="118">
        <f t="shared" si="41"/>
        <v>0</v>
      </c>
      <c r="BH208" s="118">
        <f t="shared" si="42"/>
        <v>0</v>
      </c>
      <c r="BI208" s="118">
        <f t="shared" si="43"/>
        <v>0</v>
      </c>
      <c r="BJ208" s="23" t="s">
        <v>87</v>
      </c>
      <c r="BK208" s="118">
        <f t="shared" si="44"/>
        <v>0</v>
      </c>
      <c r="BL208" s="23" t="s">
        <v>294</v>
      </c>
      <c r="BM208" s="23" t="s">
        <v>1859</v>
      </c>
    </row>
    <row r="209" spans="2:65" s="1" customFormat="1" ht="51" customHeight="1">
      <c r="B209" s="142"/>
      <c r="C209" s="215" t="s">
        <v>641</v>
      </c>
      <c r="D209" s="215" t="s">
        <v>656</v>
      </c>
      <c r="E209" s="216" t="s">
        <v>2219</v>
      </c>
      <c r="F209" s="321" t="s">
        <v>2220</v>
      </c>
      <c r="G209" s="321"/>
      <c r="H209" s="321"/>
      <c r="I209" s="321"/>
      <c r="J209" s="217" t="s">
        <v>288</v>
      </c>
      <c r="K209" s="218">
        <v>18</v>
      </c>
      <c r="L209" s="319">
        <v>0</v>
      </c>
      <c r="M209" s="319"/>
      <c r="N209" s="320">
        <f t="shared" si="35"/>
        <v>0</v>
      </c>
      <c r="O209" s="267"/>
      <c r="P209" s="267"/>
      <c r="Q209" s="267"/>
      <c r="R209" s="145"/>
      <c r="T209" s="175" t="s">
        <v>5</v>
      </c>
      <c r="U209" s="48" t="s">
        <v>42</v>
      </c>
      <c r="V209" s="40"/>
      <c r="W209" s="176">
        <f t="shared" si="36"/>
        <v>0</v>
      </c>
      <c r="X209" s="176">
        <v>0</v>
      </c>
      <c r="Y209" s="176">
        <f t="shared" si="37"/>
        <v>0</v>
      </c>
      <c r="Z209" s="176">
        <v>0</v>
      </c>
      <c r="AA209" s="177">
        <f t="shared" si="38"/>
        <v>0</v>
      </c>
      <c r="AR209" s="23" t="s">
        <v>436</v>
      </c>
      <c r="AT209" s="23" t="s">
        <v>656</v>
      </c>
      <c r="AU209" s="23" t="s">
        <v>87</v>
      </c>
      <c r="AY209" s="23" t="s">
        <v>192</v>
      </c>
      <c r="BE209" s="118">
        <f t="shared" si="39"/>
        <v>0</v>
      </c>
      <c r="BF209" s="118">
        <f t="shared" si="40"/>
        <v>0</v>
      </c>
      <c r="BG209" s="118">
        <f t="shared" si="41"/>
        <v>0</v>
      </c>
      <c r="BH209" s="118">
        <f t="shared" si="42"/>
        <v>0</v>
      </c>
      <c r="BI209" s="118">
        <f t="shared" si="43"/>
        <v>0</v>
      </c>
      <c r="BJ209" s="23" t="s">
        <v>87</v>
      </c>
      <c r="BK209" s="118">
        <f t="shared" si="44"/>
        <v>0</v>
      </c>
      <c r="BL209" s="23" t="s">
        <v>294</v>
      </c>
      <c r="BM209" s="23" t="s">
        <v>1862</v>
      </c>
    </row>
    <row r="210" spans="2:65" s="1" customFormat="1" ht="51" customHeight="1">
      <c r="B210" s="142"/>
      <c r="C210" s="215" t="s">
        <v>1753</v>
      </c>
      <c r="D210" s="215" t="s">
        <v>656</v>
      </c>
      <c r="E210" s="216" t="s">
        <v>2221</v>
      </c>
      <c r="F210" s="321" t="s">
        <v>2222</v>
      </c>
      <c r="G210" s="321"/>
      <c r="H210" s="321"/>
      <c r="I210" s="321"/>
      <c r="J210" s="217" t="s">
        <v>288</v>
      </c>
      <c r="K210" s="218">
        <v>1</v>
      </c>
      <c r="L210" s="319">
        <v>0</v>
      </c>
      <c r="M210" s="319"/>
      <c r="N210" s="320">
        <f t="shared" si="35"/>
        <v>0</v>
      </c>
      <c r="O210" s="267"/>
      <c r="P210" s="267"/>
      <c r="Q210" s="267"/>
      <c r="R210" s="145"/>
      <c r="T210" s="175" t="s">
        <v>5</v>
      </c>
      <c r="U210" s="48" t="s">
        <v>42</v>
      </c>
      <c r="V210" s="40"/>
      <c r="W210" s="176">
        <f t="shared" si="36"/>
        <v>0</v>
      </c>
      <c r="X210" s="176">
        <v>0</v>
      </c>
      <c r="Y210" s="176">
        <f t="shared" si="37"/>
        <v>0</v>
      </c>
      <c r="Z210" s="176">
        <v>0</v>
      </c>
      <c r="AA210" s="177">
        <f t="shared" si="38"/>
        <v>0</v>
      </c>
      <c r="AR210" s="23" t="s">
        <v>436</v>
      </c>
      <c r="AT210" s="23" t="s">
        <v>656</v>
      </c>
      <c r="AU210" s="23" t="s">
        <v>87</v>
      </c>
      <c r="AY210" s="23" t="s">
        <v>192</v>
      </c>
      <c r="BE210" s="118">
        <f t="shared" si="39"/>
        <v>0</v>
      </c>
      <c r="BF210" s="118">
        <f t="shared" si="40"/>
        <v>0</v>
      </c>
      <c r="BG210" s="118">
        <f t="shared" si="41"/>
        <v>0</v>
      </c>
      <c r="BH210" s="118">
        <f t="shared" si="42"/>
        <v>0</v>
      </c>
      <c r="BI210" s="118">
        <f t="shared" si="43"/>
        <v>0</v>
      </c>
      <c r="BJ210" s="23" t="s">
        <v>87</v>
      </c>
      <c r="BK210" s="118">
        <f t="shared" si="44"/>
        <v>0</v>
      </c>
      <c r="BL210" s="23" t="s">
        <v>294</v>
      </c>
      <c r="BM210" s="23" t="s">
        <v>1865</v>
      </c>
    </row>
    <row r="211" spans="2:65" s="1" customFormat="1" ht="25.5" customHeight="1">
      <c r="B211" s="142"/>
      <c r="C211" s="171" t="s">
        <v>1866</v>
      </c>
      <c r="D211" s="171" t="s">
        <v>193</v>
      </c>
      <c r="E211" s="172" t="s">
        <v>2010</v>
      </c>
      <c r="F211" s="268" t="s">
        <v>2011</v>
      </c>
      <c r="G211" s="268"/>
      <c r="H211" s="268"/>
      <c r="I211" s="268"/>
      <c r="J211" s="173" t="s">
        <v>288</v>
      </c>
      <c r="K211" s="174">
        <v>6</v>
      </c>
      <c r="L211" s="277">
        <v>0</v>
      </c>
      <c r="M211" s="277"/>
      <c r="N211" s="267">
        <f t="shared" si="35"/>
        <v>0</v>
      </c>
      <c r="O211" s="267"/>
      <c r="P211" s="267"/>
      <c r="Q211" s="267"/>
      <c r="R211" s="145"/>
      <c r="T211" s="175" t="s">
        <v>5</v>
      </c>
      <c r="U211" s="48" t="s">
        <v>42</v>
      </c>
      <c r="V211" s="40"/>
      <c r="W211" s="176">
        <f t="shared" si="36"/>
        <v>0</v>
      </c>
      <c r="X211" s="176">
        <v>0</v>
      </c>
      <c r="Y211" s="176">
        <f t="shared" si="37"/>
        <v>0</v>
      </c>
      <c r="Z211" s="176">
        <v>0</v>
      </c>
      <c r="AA211" s="177">
        <f t="shared" si="38"/>
        <v>0</v>
      </c>
      <c r="AR211" s="23" t="s">
        <v>294</v>
      </c>
      <c r="AT211" s="23" t="s">
        <v>193</v>
      </c>
      <c r="AU211" s="23" t="s">
        <v>87</v>
      </c>
      <c r="AY211" s="23" t="s">
        <v>192</v>
      </c>
      <c r="BE211" s="118">
        <f t="shared" si="39"/>
        <v>0</v>
      </c>
      <c r="BF211" s="118">
        <f t="shared" si="40"/>
        <v>0</v>
      </c>
      <c r="BG211" s="118">
        <f t="shared" si="41"/>
        <v>0</v>
      </c>
      <c r="BH211" s="118">
        <f t="shared" si="42"/>
        <v>0</v>
      </c>
      <c r="BI211" s="118">
        <f t="shared" si="43"/>
        <v>0</v>
      </c>
      <c r="BJ211" s="23" t="s">
        <v>87</v>
      </c>
      <c r="BK211" s="118">
        <f t="shared" si="44"/>
        <v>0</v>
      </c>
      <c r="BL211" s="23" t="s">
        <v>294</v>
      </c>
      <c r="BM211" s="23" t="s">
        <v>1869</v>
      </c>
    </row>
    <row r="212" spans="2:65" s="1" customFormat="1" ht="51" customHeight="1">
      <c r="B212" s="142"/>
      <c r="C212" s="215" t="s">
        <v>1756</v>
      </c>
      <c r="D212" s="215" t="s">
        <v>656</v>
      </c>
      <c r="E212" s="216" t="s">
        <v>2223</v>
      </c>
      <c r="F212" s="321" t="s">
        <v>2224</v>
      </c>
      <c r="G212" s="321"/>
      <c r="H212" s="321"/>
      <c r="I212" s="321"/>
      <c r="J212" s="217" t="s">
        <v>288</v>
      </c>
      <c r="K212" s="218">
        <v>3</v>
      </c>
      <c r="L212" s="319">
        <v>0</v>
      </c>
      <c r="M212" s="319"/>
      <c r="N212" s="320">
        <f t="shared" si="35"/>
        <v>0</v>
      </c>
      <c r="O212" s="267"/>
      <c r="P212" s="267"/>
      <c r="Q212" s="267"/>
      <c r="R212" s="145"/>
      <c r="T212" s="175" t="s">
        <v>5</v>
      </c>
      <c r="U212" s="48" t="s">
        <v>42</v>
      </c>
      <c r="V212" s="40"/>
      <c r="W212" s="176">
        <f t="shared" si="36"/>
        <v>0</v>
      </c>
      <c r="X212" s="176">
        <v>0</v>
      </c>
      <c r="Y212" s="176">
        <f t="shared" si="37"/>
        <v>0</v>
      </c>
      <c r="Z212" s="176">
        <v>0</v>
      </c>
      <c r="AA212" s="177">
        <f t="shared" si="38"/>
        <v>0</v>
      </c>
      <c r="AR212" s="23" t="s">
        <v>436</v>
      </c>
      <c r="AT212" s="23" t="s">
        <v>656</v>
      </c>
      <c r="AU212" s="23" t="s">
        <v>87</v>
      </c>
      <c r="AY212" s="23" t="s">
        <v>192</v>
      </c>
      <c r="BE212" s="118">
        <f t="shared" si="39"/>
        <v>0</v>
      </c>
      <c r="BF212" s="118">
        <f t="shared" si="40"/>
        <v>0</v>
      </c>
      <c r="BG212" s="118">
        <f t="shared" si="41"/>
        <v>0</v>
      </c>
      <c r="BH212" s="118">
        <f t="shared" si="42"/>
        <v>0</v>
      </c>
      <c r="BI212" s="118">
        <f t="shared" si="43"/>
        <v>0</v>
      </c>
      <c r="BJ212" s="23" t="s">
        <v>87</v>
      </c>
      <c r="BK212" s="118">
        <f t="shared" si="44"/>
        <v>0</v>
      </c>
      <c r="BL212" s="23" t="s">
        <v>294</v>
      </c>
      <c r="BM212" s="23" t="s">
        <v>1872</v>
      </c>
    </row>
    <row r="213" spans="2:65" s="1" customFormat="1" ht="51" customHeight="1">
      <c r="B213" s="142"/>
      <c r="C213" s="215" t="s">
        <v>1873</v>
      </c>
      <c r="D213" s="215" t="s">
        <v>656</v>
      </c>
      <c r="E213" s="216" t="s">
        <v>2225</v>
      </c>
      <c r="F213" s="321" t="s">
        <v>2226</v>
      </c>
      <c r="G213" s="321"/>
      <c r="H213" s="321"/>
      <c r="I213" s="321"/>
      <c r="J213" s="217" t="s">
        <v>288</v>
      </c>
      <c r="K213" s="218">
        <v>3</v>
      </c>
      <c r="L213" s="319">
        <v>0</v>
      </c>
      <c r="M213" s="319"/>
      <c r="N213" s="320">
        <f t="shared" si="35"/>
        <v>0</v>
      </c>
      <c r="O213" s="267"/>
      <c r="P213" s="267"/>
      <c r="Q213" s="267"/>
      <c r="R213" s="145"/>
      <c r="T213" s="175" t="s">
        <v>5</v>
      </c>
      <c r="U213" s="48" t="s">
        <v>42</v>
      </c>
      <c r="V213" s="40"/>
      <c r="W213" s="176">
        <f t="shared" si="36"/>
        <v>0</v>
      </c>
      <c r="X213" s="176">
        <v>0</v>
      </c>
      <c r="Y213" s="176">
        <f t="shared" si="37"/>
        <v>0</v>
      </c>
      <c r="Z213" s="176">
        <v>0</v>
      </c>
      <c r="AA213" s="177">
        <f t="shared" si="38"/>
        <v>0</v>
      </c>
      <c r="AR213" s="23" t="s">
        <v>436</v>
      </c>
      <c r="AT213" s="23" t="s">
        <v>656</v>
      </c>
      <c r="AU213" s="23" t="s">
        <v>87</v>
      </c>
      <c r="AY213" s="23" t="s">
        <v>192</v>
      </c>
      <c r="BE213" s="118">
        <f t="shared" si="39"/>
        <v>0</v>
      </c>
      <c r="BF213" s="118">
        <f t="shared" si="40"/>
        <v>0</v>
      </c>
      <c r="BG213" s="118">
        <f t="shared" si="41"/>
        <v>0</v>
      </c>
      <c r="BH213" s="118">
        <f t="shared" si="42"/>
        <v>0</v>
      </c>
      <c r="BI213" s="118">
        <f t="shared" si="43"/>
        <v>0</v>
      </c>
      <c r="BJ213" s="23" t="s">
        <v>87</v>
      </c>
      <c r="BK213" s="118">
        <f t="shared" si="44"/>
        <v>0</v>
      </c>
      <c r="BL213" s="23" t="s">
        <v>294</v>
      </c>
      <c r="BM213" s="23" t="s">
        <v>1876</v>
      </c>
    </row>
    <row r="214" spans="2:65" s="1" customFormat="1" ht="25.5" customHeight="1">
      <c r="B214" s="142"/>
      <c r="C214" s="171" t="s">
        <v>1759</v>
      </c>
      <c r="D214" s="171" t="s">
        <v>193</v>
      </c>
      <c r="E214" s="172" t="s">
        <v>2227</v>
      </c>
      <c r="F214" s="268" t="s">
        <v>2228</v>
      </c>
      <c r="G214" s="268"/>
      <c r="H214" s="268"/>
      <c r="I214" s="268"/>
      <c r="J214" s="173" t="s">
        <v>1834</v>
      </c>
      <c r="K214" s="174">
        <v>22</v>
      </c>
      <c r="L214" s="277">
        <v>0</v>
      </c>
      <c r="M214" s="277"/>
      <c r="N214" s="267">
        <f t="shared" si="35"/>
        <v>0</v>
      </c>
      <c r="O214" s="267"/>
      <c r="P214" s="267"/>
      <c r="Q214" s="267"/>
      <c r="R214" s="145"/>
      <c r="T214" s="175" t="s">
        <v>5</v>
      </c>
      <c r="U214" s="48" t="s">
        <v>42</v>
      </c>
      <c r="V214" s="40"/>
      <c r="W214" s="176">
        <f t="shared" si="36"/>
        <v>0</v>
      </c>
      <c r="X214" s="176">
        <v>0</v>
      </c>
      <c r="Y214" s="176">
        <f t="shared" si="37"/>
        <v>0</v>
      </c>
      <c r="Z214" s="176">
        <v>0</v>
      </c>
      <c r="AA214" s="177">
        <f t="shared" si="38"/>
        <v>0</v>
      </c>
      <c r="AR214" s="23" t="s">
        <v>294</v>
      </c>
      <c r="AT214" s="23" t="s">
        <v>193</v>
      </c>
      <c r="AU214" s="23" t="s">
        <v>87</v>
      </c>
      <c r="AY214" s="23" t="s">
        <v>192</v>
      </c>
      <c r="BE214" s="118">
        <f t="shared" si="39"/>
        <v>0</v>
      </c>
      <c r="BF214" s="118">
        <f t="shared" si="40"/>
        <v>0</v>
      </c>
      <c r="BG214" s="118">
        <f t="shared" si="41"/>
        <v>0</v>
      </c>
      <c r="BH214" s="118">
        <f t="shared" si="42"/>
        <v>0</v>
      </c>
      <c r="BI214" s="118">
        <f t="shared" si="43"/>
        <v>0</v>
      </c>
      <c r="BJ214" s="23" t="s">
        <v>87</v>
      </c>
      <c r="BK214" s="118">
        <f t="shared" si="44"/>
        <v>0</v>
      </c>
      <c r="BL214" s="23" t="s">
        <v>294</v>
      </c>
      <c r="BM214" s="23" t="s">
        <v>1879</v>
      </c>
    </row>
    <row r="215" spans="2:65" s="1" customFormat="1" ht="51" customHeight="1">
      <c r="B215" s="142"/>
      <c r="C215" s="215" t="s">
        <v>1880</v>
      </c>
      <c r="D215" s="215" t="s">
        <v>656</v>
      </c>
      <c r="E215" s="216" t="s">
        <v>2229</v>
      </c>
      <c r="F215" s="321" t="s">
        <v>2230</v>
      </c>
      <c r="G215" s="321"/>
      <c r="H215" s="321"/>
      <c r="I215" s="321"/>
      <c r="J215" s="217" t="s">
        <v>288</v>
      </c>
      <c r="K215" s="218">
        <v>19</v>
      </c>
      <c r="L215" s="319">
        <v>0</v>
      </c>
      <c r="M215" s="319"/>
      <c r="N215" s="320">
        <f t="shared" si="35"/>
        <v>0</v>
      </c>
      <c r="O215" s="267"/>
      <c r="P215" s="267"/>
      <c r="Q215" s="267"/>
      <c r="R215" s="145"/>
      <c r="T215" s="175" t="s">
        <v>5</v>
      </c>
      <c r="U215" s="48" t="s">
        <v>42</v>
      </c>
      <c r="V215" s="40"/>
      <c r="W215" s="176">
        <f t="shared" si="36"/>
        <v>0</v>
      </c>
      <c r="X215" s="176">
        <v>0</v>
      </c>
      <c r="Y215" s="176">
        <f t="shared" si="37"/>
        <v>0</v>
      </c>
      <c r="Z215" s="176">
        <v>0</v>
      </c>
      <c r="AA215" s="177">
        <f t="shared" si="38"/>
        <v>0</v>
      </c>
      <c r="AR215" s="23" t="s">
        <v>436</v>
      </c>
      <c r="AT215" s="23" t="s">
        <v>656</v>
      </c>
      <c r="AU215" s="23" t="s">
        <v>87</v>
      </c>
      <c r="AY215" s="23" t="s">
        <v>192</v>
      </c>
      <c r="BE215" s="118">
        <f t="shared" si="39"/>
        <v>0</v>
      </c>
      <c r="BF215" s="118">
        <f t="shared" si="40"/>
        <v>0</v>
      </c>
      <c r="BG215" s="118">
        <f t="shared" si="41"/>
        <v>0</v>
      </c>
      <c r="BH215" s="118">
        <f t="shared" si="42"/>
        <v>0</v>
      </c>
      <c r="BI215" s="118">
        <f t="shared" si="43"/>
        <v>0</v>
      </c>
      <c r="BJ215" s="23" t="s">
        <v>87</v>
      </c>
      <c r="BK215" s="118">
        <f t="shared" si="44"/>
        <v>0</v>
      </c>
      <c r="BL215" s="23" t="s">
        <v>294</v>
      </c>
      <c r="BM215" s="23" t="s">
        <v>1883</v>
      </c>
    </row>
    <row r="216" spans="2:65" s="1" customFormat="1" ht="51" customHeight="1">
      <c r="B216" s="142"/>
      <c r="C216" s="215" t="s">
        <v>1762</v>
      </c>
      <c r="D216" s="215" t="s">
        <v>656</v>
      </c>
      <c r="E216" s="216" t="s">
        <v>2231</v>
      </c>
      <c r="F216" s="321" t="s">
        <v>2232</v>
      </c>
      <c r="G216" s="321"/>
      <c r="H216" s="321"/>
      <c r="I216" s="321"/>
      <c r="J216" s="217" t="s">
        <v>288</v>
      </c>
      <c r="K216" s="218">
        <v>3</v>
      </c>
      <c r="L216" s="319">
        <v>0</v>
      </c>
      <c r="M216" s="319"/>
      <c r="N216" s="320">
        <f t="shared" si="35"/>
        <v>0</v>
      </c>
      <c r="O216" s="267"/>
      <c r="P216" s="267"/>
      <c r="Q216" s="267"/>
      <c r="R216" s="145"/>
      <c r="T216" s="175" t="s">
        <v>5</v>
      </c>
      <c r="U216" s="48" t="s">
        <v>42</v>
      </c>
      <c r="V216" s="40"/>
      <c r="W216" s="176">
        <f t="shared" si="36"/>
        <v>0</v>
      </c>
      <c r="X216" s="176">
        <v>0</v>
      </c>
      <c r="Y216" s="176">
        <f t="shared" si="37"/>
        <v>0</v>
      </c>
      <c r="Z216" s="176">
        <v>0</v>
      </c>
      <c r="AA216" s="177">
        <f t="shared" si="38"/>
        <v>0</v>
      </c>
      <c r="AR216" s="23" t="s">
        <v>436</v>
      </c>
      <c r="AT216" s="23" t="s">
        <v>656</v>
      </c>
      <c r="AU216" s="23" t="s">
        <v>87</v>
      </c>
      <c r="AY216" s="23" t="s">
        <v>192</v>
      </c>
      <c r="BE216" s="118">
        <f t="shared" si="39"/>
        <v>0</v>
      </c>
      <c r="BF216" s="118">
        <f t="shared" si="40"/>
        <v>0</v>
      </c>
      <c r="BG216" s="118">
        <f t="shared" si="41"/>
        <v>0</v>
      </c>
      <c r="BH216" s="118">
        <f t="shared" si="42"/>
        <v>0</v>
      </c>
      <c r="BI216" s="118">
        <f t="shared" si="43"/>
        <v>0</v>
      </c>
      <c r="BJ216" s="23" t="s">
        <v>87</v>
      </c>
      <c r="BK216" s="118">
        <f t="shared" si="44"/>
        <v>0</v>
      </c>
      <c r="BL216" s="23" t="s">
        <v>294</v>
      </c>
      <c r="BM216" s="23" t="s">
        <v>1886</v>
      </c>
    </row>
    <row r="217" spans="2:65" s="1" customFormat="1" ht="25.5" customHeight="1">
      <c r="B217" s="142"/>
      <c r="C217" s="171" t="s">
        <v>1887</v>
      </c>
      <c r="D217" s="171" t="s">
        <v>193</v>
      </c>
      <c r="E217" s="172" t="s">
        <v>2233</v>
      </c>
      <c r="F217" s="268" t="s">
        <v>2029</v>
      </c>
      <c r="G217" s="268"/>
      <c r="H217" s="268"/>
      <c r="I217" s="268"/>
      <c r="J217" s="173" t="s">
        <v>208</v>
      </c>
      <c r="K217" s="174">
        <v>0.01</v>
      </c>
      <c r="L217" s="277">
        <v>0</v>
      </c>
      <c r="M217" s="277"/>
      <c r="N217" s="267">
        <f t="shared" si="35"/>
        <v>0</v>
      </c>
      <c r="O217" s="267"/>
      <c r="P217" s="267"/>
      <c r="Q217" s="267"/>
      <c r="R217" s="145"/>
      <c r="T217" s="175" t="s">
        <v>5</v>
      </c>
      <c r="U217" s="48" t="s">
        <v>42</v>
      </c>
      <c r="V217" s="40"/>
      <c r="W217" s="176">
        <f t="shared" si="36"/>
        <v>0</v>
      </c>
      <c r="X217" s="176">
        <v>0</v>
      </c>
      <c r="Y217" s="176">
        <f t="shared" si="37"/>
        <v>0</v>
      </c>
      <c r="Z217" s="176">
        <v>0</v>
      </c>
      <c r="AA217" s="177">
        <f t="shared" si="38"/>
        <v>0</v>
      </c>
      <c r="AR217" s="23" t="s">
        <v>294</v>
      </c>
      <c r="AT217" s="23" t="s">
        <v>193</v>
      </c>
      <c r="AU217" s="23" t="s">
        <v>87</v>
      </c>
      <c r="AY217" s="23" t="s">
        <v>192</v>
      </c>
      <c r="BE217" s="118">
        <f t="shared" si="39"/>
        <v>0</v>
      </c>
      <c r="BF217" s="118">
        <f t="shared" si="40"/>
        <v>0</v>
      </c>
      <c r="BG217" s="118">
        <f t="shared" si="41"/>
        <v>0</v>
      </c>
      <c r="BH217" s="118">
        <f t="shared" si="42"/>
        <v>0</v>
      </c>
      <c r="BI217" s="118">
        <f t="shared" si="43"/>
        <v>0</v>
      </c>
      <c r="BJ217" s="23" t="s">
        <v>87</v>
      </c>
      <c r="BK217" s="118">
        <f t="shared" si="44"/>
        <v>0</v>
      </c>
      <c r="BL217" s="23" t="s">
        <v>294</v>
      </c>
      <c r="BM217" s="23" t="s">
        <v>1890</v>
      </c>
    </row>
    <row r="218" spans="2:65" s="1" customFormat="1" ht="25.5" customHeight="1">
      <c r="B218" s="142"/>
      <c r="C218" s="171" t="s">
        <v>1765</v>
      </c>
      <c r="D218" s="171" t="s">
        <v>193</v>
      </c>
      <c r="E218" s="172" t="s">
        <v>2234</v>
      </c>
      <c r="F218" s="268" t="s">
        <v>2032</v>
      </c>
      <c r="G218" s="268"/>
      <c r="H218" s="268"/>
      <c r="I218" s="268"/>
      <c r="J218" s="173" t="s">
        <v>208</v>
      </c>
      <c r="K218" s="174">
        <v>0.01</v>
      </c>
      <c r="L218" s="277">
        <v>0</v>
      </c>
      <c r="M218" s="277"/>
      <c r="N218" s="267">
        <f t="shared" si="35"/>
        <v>0</v>
      </c>
      <c r="O218" s="267"/>
      <c r="P218" s="267"/>
      <c r="Q218" s="267"/>
      <c r="R218" s="145"/>
      <c r="T218" s="175" t="s">
        <v>5</v>
      </c>
      <c r="U218" s="48" t="s">
        <v>42</v>
      </c>
      <c r="V218" s="40"/>
      <c r="W218" s="176">
        <f t="shared" si="36"/>
        <v>0</v>
      </c>
      <c r="X218" s="176">
        <v>0</v>
      </c>
      <c r="Y218" s="176">
        <f t="shared" si="37"/>
        <v>0</v>
      </c>
      <c r="Z218" s="176">
        <v>0</v>
      </c>
      <c r="AA218" s="177">
        <f t="shared" si="38"/>
        <v>0</v>
      </c>
      <c r="AR218" s="23" t="s">
        <v>294</v>
      </c>
      <c r="AT218" s="23" t="s">
        <v>193</v>
      </c>
      <c r="AU218" s="23" t="s">
        <v>87</v>
      </c>
      <c r="AY218" s="23" t="s">
        <v>192</v>
      </c>
      <c r="BE218" s="118">
        <f t="shared" si="39"/>
        <v>0</v>
      </c>
      <c r="BF218" s="118">
        <f t="shared" si="40"/>
        <v>0</v>
      </c>
      <c r="BG218" s="118">
        <f t="shared" si="41"/>
        <v>0</v>
      </c>
      <c r="BH218" s="118">
        <f t="shared" si="42"/>
        <v>0</v>
      </c>
      <c r="BI218" s="118">
        <f t="shared" si="43"/>
        <v>0</v>
      </c>
      <c r="BJ218" s="23" t="s">
        <v>87</v>
      </c>
      <c r="BK218" s="118">
        <f t="shared" si="44"/>
        <v>0</v>
      </c>
      <c r="BL218" s="23" t="s">
        <v>294</v>
      </c>
      <c r="BM218" s="23" t="s">
        <v>1893</v>
      </c>
    </row>
    <row r="219" spans="2:65" s="10" customFormat="1" ht="29.85" customHeight="1">
      <c r="B219" s="160"/>
      <c r="C219" s="161"/>
      <c r="D219" s="170" t="s">
        <v>2080</v>
      </c>
      <c r="E219" s="170"/>
      <c r="F219" s="170"/>
      <c r="G219" s="170"/>
      <c r="H219" s="170"/>
      <c r="I219" s="170"/>
      <c r="J219" s="170"/>
      <c r="K219" s="170"/>
      <c r="L219" s="170"/>
      <c r="M219" s="170"/>
      <c r="N219" s="315">
        <f>BK219</f>
        <v>0</v>
      </c>
      <c r="O219" s="316"/>
      <c r="P219" s="316"/>
      <c r="Q219" s="316"/>
      <c r="R219" s="163"/>
      <c r="T219" s="164"/>
      <c r="U219" s="161"/>
      <c r="V219" s="161"/>
      <c r="W219" s="165">
        <f>SUM(W220:W241)</f>
        <v>0</v>
      </c>
      <c r="X219" s="161"/>
      <c r="Y219" s="165">
        <f>SUM(Y220:Y241)</f>
        <v>0</v>
      </c>
      <c r="Z219" s="161"/>
      <c r="AA219" s="166">
        <f>SUM(AA220:AA241)</f>
        <v>0</v>
      </c>
      <c r="AR219" s="167" t="s">
        <v>87</v>
      </c>
      <c r="AT219" s="168" t="s">
        <v>74</v>
      </c>
      <c r="AU219" s="168" t="s">
        <v>82</v>
      </c>
      <c r="AY219" s="167" t="s">
        <v>192</v>
      </c>
      <c r="BK219" s="169">
        <f>SUM(BK220:BK241)</f>
        <v>0</v>
      </c>
    </row>
    <row r="220" spans="2:65" s="1" customFormat="1" ht="25.5" customHeight="1">
      <c r="B220" s="142"/>
      <c r="C220" s="171" t="s">
        <v>1894</v>
      </c>
      <c r="D220" s="171" t="s">
        <v>193</v>
      </c>
      <c r="E220" s="172" t="s">
        <v>2235</v>
      </c>
      <c r="F220" s="268" t="s">
        <v>2236</v>
      </c>
      <c r="G220" s="268"/>
      <c r="H220" s="268"/>
      <c r="I220" s="268"/>
      <c r="J220" s="173" t="s">
        <v>288</v>
      </c>
      <c r="K220" s="174">
        <v>41</v>
      </c>
      <c r="L220" s="277">
        <v>0</v>
      </c>
      <c r="M220" s="277"/>
      <c r="N220" s="267">
        <f t="shared" ref="N220:N241" si="45">ROUND(L220*K220,2)</f>
        <v>0</v>
      </c>
      <c r="O220" s="267"/>
      <c r="P220" s="267"/>
      <c r="Q220" s="267"/>
      <c r="R220" s="145"/>
      <c r="T220" s="175" t="s">
        <v>5</v>
      </c>
      <c r="U220" s="48" t="s">
        <v>42</v>
      </c>
      <c r="V220" s="40"/>
      <c r="W220" s="176">
        <f t="shared" ref="W220:W241" si="46">V220*K220</f>
        <v>0</v>
      </c>
      <c r="X220" s="176">
        <v>0</v>
      </c>
      <c r="Y220" s="176">
        <f t="shared" ref="Y220:Y241" si="47">X220*K220</f>
        <v>0</v>
      </c>
      <c r="Z220" s="176">
        <v>0</v>
      </c>
      <c r="AA220" s="177">
        <f t="shared" ref="AA220:AA241" si="48">Z220*K220</f>
        <v>0</v>
      </c>
      <c r="AR220" s="23" t="s">
        <v>294</v>
      </c>
      <c r="AT220" s="23" t="s">
        <v>193</v>
      </c>
      <c r="AU220" s="23" t="s">
        <v>87</v>
      </c>
      <c r="AY220" s="23" t="s">
        <v>192</v>
      </c>
      <c r="BE220" s="118">
        <f t="shared" ref="BE220:BE241" si="49">IF(U220="základná",N220,0)</f>
        <v>0</v>
      </c>
      <c r="BF220" s="118">
        <f t="shared" ref="BF220:BF241" si="50">IF(U220="znížená",N220,0)</f>
        <v>0</v>
      </c>
      <c r="BG220" s="118">
        <f t="shared" ref="BG220:BG241" si="51">IF(U220="zákl. prenesená",N220,0)</f>
        <v>0</v>
      </c>
      <c r="BH220" s="118">
        <f t="shared" ref="BH220:BH241" si="52">IF(U220="zníž. prenesená",N220,0)</f>
        <v>0</v>
      </c>
      <c r="BI220" s="118">
        <f t="shared" ref="BI220:BI241" si="53">IF(U220="nulová",N220,0)</f>
        <v>0</v>
      </c>
      <c r="BJ220" s="23" t="s">
        <v>87</v>
      </c>
      <c r="BK220" s="118">
        <f t="shared" ref="BK220:BK241" si="54">ROUND(L220*K220,2)</f>
        <v>0</v>
      </c>
      <c r="BL220" s="23" t="s">
        <v>294</v>
      </c>
      <c r="BM220" s="23" t="s">
        <v>1897</v>
      </c>
    </row>
    <row r="221" spans="2:65" s="1" customFormat="1" ht="38.25" customHeight="1">
      <c r="B221" s="142"/>
      <c r="C221" s="171" t="s">
        <v>1768</v>
      </c>
      <c r="D221" s="171" t="s">
        <v>193</v>
      </c>
      <c r="E221" s="172" t="s">
        <v>2237</v>
      </c>
      <c r="F221" s="268" t="s">
        <v>2238</v>
      </c>
      <c r="G221" s="268"/>
      <c r="H221" s="268"/>
      <c r="I221" s="268"/>
      <c r="J221" s="173" t="s">
        <v>288</v>
      </c>
      <c r="K221" s="174">
        <v>25</v>
      </c>
      <c r="L221" s="277">
        <v>0</v>
      </c>
      <c r="M221" s="277"/>
      <c r="N221" s="267">
        <f t="shared" si="45"/>
        <v>0</v>
      </c>
      <c r="O221" s="267"/>
      <c r="P221" s="267"/>
      <c r="Q221" s="267"/>
      <c r="R221" s="145"/>
      <c r="T221" s="175" t="s">
        <v>5</v>
      </c>
      <c r="U221" s="48" t="s">
        <v>42</v>
      </c>
      <c r="V221" s="40"/>
      <c r="W221" s="176">
        <f t="shared" si="46"/>
        <v>0</v>
      </c>
      <c r="X221" s="176">
        <v>0</v>
      </c>
      <c r="Y221" s="176">
        <f t="shared" si="47"/>
        <v>0</v>
      </c>
      <c r="Z221" s="176">
        <v>0</v>
      </c>
      <c r="AA221" s="177">
        <f t="shared" si="48"/>
        <v>0</v>
      </c>
      <c r="AR221" s="23" t="s">
        <v>294</v>
      </c>
      <c r="AT221" s="23" t="s">
        <v>193</v>
      </c>
      <c r="AU221" s="23" t="s">
        <v>87</v>
      </c>
      <c r="AY221" s="23" t="s">
        <v>192</v>
      </c>
      <c r="BE221" s="118">
        <f t="shared" si="49"/>
        <v>0</v>
      </c>
      <c r="BF221" s="118">
        <f t="shared" si="50"/>
        <v>0</v>
      </c>
      <c r="BG221" s="118">
        <f t="shared" si="51"/>
        <v>0</v>
      </c>
      <c r="BH221" s="118">
        <f t="shared" si="52"/>
        <v>0</v>
      </c>
      <c r="BI221" s="118">
        <f t="shared" si="53"/>
        <v>0</v>
      </c>
      <c r="BJ221" s="23" t="s">
        <v>87</v>
      </c>
      <c r="BK221" s="118">
        <f t="shared" si="54"/>
        <v>0</v>
      </c>
      <c r="BL221" s="23" t="s">
        <v>294</v>
      </c>
      <c r="BM221" s="23" t="s">
        <v>1900</v>
      </c>
    </row>
    <row r="222" spans="2:65" s="1" customFormat="1" ht="38.25" customHeight="1">
      <c r="B222" s="142"/>
      <c r="C222" s="171" t="s">
        <v>1901</v>
      </c>
      <c r="D222" s="171" t="s">
        <v>193</v>
      </c>
      <c r="E222" s="172" t="s">
        <v>2239</v>
      </c>
      <c r="F222" s="268" t="s">
        <v>2240</v>
      </c>
      <c r="G222" s="268"/>
      <c r="H222" s="268"/>
      <c r="I222" s="268"/>
      <c r="J222" s="173" t="s">
        <v>288</v>
      </c>
      <c r="K222" s="174">
        <v>1</v>
      </c>
      <c r="L222" s="277">
        <v>0</v>
      </c>
      <c r="M222" s="277"/>
      <c r="N222" s="267">
        <f t="shared" si="45"/>
        <v>0</v>
      </c>
      <c r="O222" s="267"/>
      <c r="P222" s="267"/>
      <c r="Q222" s="267"/>
      <c r="R222" s="145"/>
      <c r="T222" s="175" t="s">
        <v>5</v>
      </c>
      <c r="U222" s="48" t="s">
        <v>42</v>
      </c>
      <c r="V222" s="40"/>
      <c r="W222" s="176">
        <f t="shared" si="46"/>
        <v>0</v>
      </c>
      <c r="X222" s="176">
        <v>0</v>
      </c>
      <c r="Y222" s="176">
        <f t="shared" si="47"/>
        <v>0</v>
      </c>
      <c r="Z222" s="176">
        <v>0</v>
      </c>
      <c r="AA222" s="177">
        <f t="shared" si="48"/>
        <v>0</v>
      </c>
      <c r="AR222" s="23" t="s">
        <v>294</v>
      </c>
      <c r="AT222" s="23" t="s">
        <v>193</v>
      </c>
      <c r="AU222" s="23" t="s">
        <v>87</v>
      </c>
      <c r="AY222" s="23" t="s">
        <v>192</v>
      </c>
      <c r="BE222" s="118">
        <f t="shared" si="49"/>
        <v>0</v>
      </c>
      <c r="BF222" s="118">
        <f t="shared" si="50"/>
        <v>0</v>
      </c>
      <c r="BG222" s="118">
        <f t="shared" si="51"/>
        <v>0</v>
      </c>
      <c r="BH222" s="118">
        <f t="shared" si="52"/>
        <v>0</v>
      </c>
      <c r="BI222" s="118">
        <f t="shared" si="53"/>
        <v>0</v>
      </c>
      <c r="BJ222" s="23" t="s">
        <v>87</v>
      </c>
      <c r="BK222" s="118">
        <f t="shared" si="54"/>
        <v>0</v>
      </c>
      <c r="BL222" s="23" t="s">
        <v>294</v>
      </c>
      <c r="BM222" s="23" t="s">
        <v>1904</v>
      </c>
    </row>
    <row r="223" spans="2:65" s="1" customFormat="1" ht="38.25" customHeight="1">
      <c r="B223" s="142"/>
      <c r="C223" s="215" t="s">
        <v>1771</v>
      </c>
      <c r="D223" s="215" t="s">
        <v>656</v>
      </c>
      <c r="E223" s="216" t="s">
        <v>2241</v>
      </c>
      <c r="F223" s="321" t="s">
        <v>2242</v>
      </c>
      <c r="G223" s="321"/>
      <c r="H223" s="321"/>
      <c r="I223" s="321"/>
      <c r="J223" s="217" t="s">
        <v>288</v>
      </c>
      <c r="K223" s="218">
        <v>1</v>
      </c>
      <c r="L223" s="319">
        <v>0</v>
      </c>
      <c r="M223" s="319"/>
      <c r="N223" s="320">
        <f t="shared" si="45"/>
        <v>0</v>
      </c>
      <c r="O223" s="267"/>
      <c r="P223" s="267"/>
      <c r="Q223" s="267"/>
      <c r="R223" s="145"/>
      <c r="T223" s="175" t="s">
        <v>5</v>
      </c>
      <c r="U223" s="48" t="s">
        <v>42</v>
      </c>
      <c r="V223" s="40"/>
      <c r="W223" s="176">
        <f t="shared" si="46"/>
        <v>0</v>
      </c>
      <c r="X223" s="176">
        <v>0</v>
      </c>
      <c r="Y223" s="176">
        <f t="shared" si="47"/>
        <v>0</v>
      </c>
      <c r="Z223" s="176">
        <v>0</v>
      </c>
      <c r="AA223" s="177">
        <f t="shared" si="48"/>
        <v>0</v>
      </c>
      <c r="AR223" s="23" t="s">
        <v>436</v>
      </c>
      <c r="AT223" s="23" t="s">
        <v>656</v>
      </c>
      <c r="AU223" s="23" t="s">
        <v>87</v>
      </c>
      <c r="AY223" s="23" t="s">
        <v>192</v>
      </c>
      <c r="BE223" s="118">
        <f t="shared" si="49"/>
        <v>0</v>
      </c>
      <c r="BF223" s="118">
        <f t="shared" si="50"/>
        <v>0</v>
      </c>
      <c r="BG223" s="118">
        <f t="shared" si="51"/>
        <v>0</v>
      </c>
      <c r="BH223" s="118">
        <f t="shared" si="52"/>
        <v>0</v>
      </c>
      <c r="BI223" s="118">
        <f t="shared" si="53"/>
        <v>0</v>
      </c>
      <c r="BJ223" s="23" t="s">
        <v>87</v>
      </c>
      <c r="BK223" s="118">
        <f t="shared" si="54"/>
        <v>0</v>
      </c>
      <c r="BL223" s="23" t="s">
        <v>294</v>
      </c>
      <c r="BM223" s="23" t="s">
        <v>1907</v>
      </c>
    </row>
    <row r="224" spans="2:65" s="1" customFormat="1" ht="25.5" customHeight="1">
      <c r="B224" s="142"/>
      <c r="C224" s="171" t="s">
        <v>1908</v>
      </c>
      <c r="D224" s="171" t="s">
        <v>193</v>
      </c>
      <c r="E224" s="172" t="s">
        <v>2243</v>
      </c>
      <c r="F224" s="268" t="s">
        <v>2244</v>
      </c>
      <c r="G224" s="268"/>
      <c r="H224" s="268"/>
      <c r="I224" s="268"/>
      <c r="J224" s="173" t="s">
        <v>288</v>
      </c>
      <c r="K224" s="174">
        <v>2</v>
      </c>
      <c r="L224" s="277">
        <v>0</v>
      </c>
      <c r="M224" s="277"/>
      <c r="N224" s="267">
        <f t="shared" si="45"/>
        <v>0</v>
      </c>
      <c r="O224" s="267"/>
      <c r="P224" s="267"/>
      <c r="Q224" s="267"/>
      <c r="R224" s="145"/>
      <c r="T224" s="175" t="s">
        <v>5</v>
      </c>
      <c r="U224" s="48" t="s">
        <v>42</v>
      </c>
      <c r="V224" s="40"/>
      <c r="W224" s="176">
        <f t="shared" si="46"/>
        <v>0</v>
      </c>
      <c r="X224" s="176">
        <v>0</v>
      </c>
      <c r="Y224" s="176">
        <f t="shared" si="47"/>
        <v>0</v>
      </c>
      <c r="Z224" s="176">
        <v>0</v>
      </c>
      <c r="AA224" s="177">
        <f t="shared" si="48"/>
        <v>0</v>
      </c>
      <c r="AR224" s="23" t="s">
        <v>294</v>
      </c>
      <c r="AT224" s="23" t="s">
        <v>193</v>
      </c>
      <c r="AU224" s="23" t="s">
        <v>87</v>
      </c>
      <c r="AY224" s="23" t="s">
        <v>192</v>
      </c>
      <c r="BE224" s="118">
        <f t="shared" si="49"/>
        <v>0</v>
      </c>
      <c r="BF224" s="118">
        <f t="shared" si="50"/>
        <v>0</v>
      </c>
      <c r="BG224" s="118">
        <f t="shared" si="51"/>
        <v>0</v>
      </c>
      <c r="BH224" s="118">
        <f t="shared" si="52"/>
        <v>0</v>
      </c>
      <c r="BI224" s="118">
        <f t="shared" si="53"/>
        <v>0</v>
      </c>
      <c r="BJ224" s="23" t="s">
        <v>87</v>
      </c>
      <c r="BK224" s="118">
        <f t="shared" si="54"/>
        <v>0</v>
      </c>
      <c r="BL224" s="23" t="s">
        <v>294</v>
      </c>
      <c r="BM224" s="23" t="s">
        <v>1911</v>
      </c>
    </row>
    <row r="225" spans="2:65" s="1" customFormat="1" ht="38.25" customHeight="1">
      <c r="B225" s="142"/>
      <c r="C225" s="215" t="s">
        <v>1774</v>
      </c>
      <c r="D225" s="215" t="s">
        <v>656</v>
      </c>
      <c r="E225" s="216" t="s">
        <v>2245</v>
      </c>
      <c r="F225" s="321" t="s">
        <v>2246</v>
      </c>
      <c r="G225" s="321"/>
      <c r="H225" s="321"/>
      <c r="I225" s="321"/>
      <c r="J225" s="217" t="s">
        <v>288</v>
      </c>
      <c r="K225" s="218">
        <v>1</v>
      </c>
      <c r="L225" s="319">
        <v>0</v>
      </c>
      <c r="M225" s="319"/>
      <c r="N225" s="320">
        <f t="shared" si="45"/>
        <v>0</v>
      </c>
      <c r="O225" s="267"/>
      <c r="P225" s="267"/>
      <c r="Q225" s="267"/>
      <c r="R225" s="145"/>
      <c r="T225" s="175" t="s">
        <v>5</v>
      </c>
      <c r="U225" s="48" t="s">
        <v>42</v>
      </c>
      <c r="V225" s="40"/>
      <c r="W225" s="176">
        <f t="shared" si="46"/>
        <v>0</v>
      </c>
      <c r="X225" s="176">
        <v>0</v>
      </c>
      <c r="Y225" s="176">
        <f t="shared" si="47"/>
        <v>0</v>
      </c>
      <c r="Z225" s="176">
        <v>0</v>
      </c>
      <c r="AA225" s="177">
        <f t="shared" si="48"/>
        <v>0</v>
      </c>
      <c r="AR225" s="23" t="s">
        <v>436</v>
      </c>
      <c r="AT225" s="23" t="s">
        <v>656</v>
      </c>
      <c r="AU225" s="23" t="s">
        <v>87</v>
      </c>
      <c r="AY225" s="23" t="s">
        <v>192</v>
      </c>
      <c r="BE225" s="118">
        <f t="shared" si="49"/>
        <v>0</v>
      </c>
      <c r="BF225" s="118">
        <f t="shared" si="50"/>
        <v>0</v>
      </c>
      <c r="BG225" s="118">
        <f t="shared" si="51"/>
        <v>0</v>
      </c>
      <c r="BH225" s="118">
        <f t="shared" si="52"/>
        <v>0</v>
      </c>
      <c r="BI225" s="118">
        <f t="shared" si="53"/>
        <v>0</v>
      </c>
      <c r="BJ225" s="23" t="s">
        <v>87</v>
      </c>
      <c r="BK225" s="118">
        <f t="shared" si="54"/>
        <v>0</v>
      </c>
      <c r="BL225" s="23" t="s">
        <v>294</v>
      </c>
      <c r="BM225" s="23" t="s">
        <v>1914</v>
      </c>
    </row>
    <row r="226" spans="2:65" s="1" customFormat="1" ht="38.25" customHeight="1">
      <c r="B226" s="142"/>
      <c r="C226" s="215" t="s">
        <v>1915</v>
      </c>
      <c r="D226" s="215" t="s">
        <v>656</v>
      </c>
      <c r="E226" s="216" t="s">
        <v>2247</v>
      </c>
      <c r="F226" s="321" t="s">
        <v>2248</v>
      </c>
      <c r="G226" s="321"/>
      <c r="H226" s="321"/>
      <c r="I226" s="321"/>
      <c r="J226" s="217" t="s">
        <v>288</v>
      </c>
      <c r="K226" s="218">
        <v>1</v>
      </c>
      <c r="L226" s="319">
        <v>0</v>
      </c>
      <c r="M226" s="319"/>
      <c r="N226" s="320">
        <f t="shared" si="45"/>
        <v>0</v>
      </c>
      <c r="O226" s="267"/>
      <c r="P226" s="267"/>
      <c r="Q226" s="267"/>
      <c r="R226" s="145"/>
      <c r="T226" s="175" t="s">
        <v>5</v>
      </c>
      <c r="U226" s="48" t="s">
        <v>42</v>
      </c>
      <c r="V226" s="40"/>
      <c r="W226" s="176">
        <f t="shared" si="46"/>
        <v>0</v>
      </c>
      <c r="X226" s="176">
        <v>0</v>
      </c>
      <c r="Y226" s="176">
        <f t="shared" si="47"/>
        <v>0</v>
      </c>
      <c r="Z226" s="176">
        <v>0</v>
      </c>
      <c r="AA226" s="177">
        <f t="shared" si="48"/>
        <v>0</v>
      </c>
      <c r="AR226" s="23" t="s">
        <v>436</v>
      </c>
      <c r="AT226" s="23" t="s">
        <v>656</v>
      </c>
      <c r="AU226" s="23" t="s">
        <v>87</v>
      </c>
      <c r="AY226" s="23" t="s">
        <v>192</v>
      </c>
      <c r="BE226" s="118">
        <f t="shared" si="49"/>
        <v>0</v>
      </c>
      <c r="BF226" s="118">
        <f t="shared" si="50"/>
        <v>0</v>
      </c>
      <c r="BG226" s="118">
        <f t="shared" si="51"/>
        <v>0</v>
      </c>
      <c r="BH226" s="118">
        <f t="shared" si="52"/>
        <v>0</v>
      </c>
      <c r="BI226" s="118">
        <f t="shared" si="53"/>
        <v>0</v>
      </c>
      <c r="BJ226" s="23" t="s">
        <v>87</v>
      </c>
      <c r="BK226" s="118">
        <f t="shared" si="54"/>
        <v>0</v>
      </c>
      <c r="BL226" s="23" t="s">
        <v>294</v>
      </c>
      <c r="BM226" s="23" t="s">
        <v>1918</v>
      </c>
    </row>
    <row r="227" spans="2:65" s="1" customFormat="1" ht="38.25" customHeight="1">
      <c r="B227" s="142"/>
      <c r="C227" s="171" t="s">
        <v>1777</v>
      </c>
      <c r="D227" s="171" t="s">
        <v>193</v>
      </c>
      <c r="E227" s="172" t="s">
        <v>2249</v>
      </c>
      <c r="F227" s="268" t="s">
        <v>2250</v>
      </c>
      <c r="G227" s="268"/>
      <c r="H227" s="268"/>
      <c r="I227" s="268"/>
      <c r="J227" s="173" t="s">
        <v>288</v>
      </c>
      <c r="K227" s="174">
        <v>8</v>
      </c>
      <c r="L227" s="277">
        <v>0</v>
      </c>
      <c r="M227" s="277"/>
      <c r="N227" s="267">
        <f t="shared" si="45"/>
        <v>0</v>
      </c>
      <c r="O227" s="267"/>
      <c r="P227" s="267"/>
      <c r="Q227" s="267"/>
      <c r="R227" s="145"/>
      <c r="T227" s="175" t="s">
        <v>5</v>
      </c>
      <c r="U227" s="48" t="s">
        <v>42</v>
      </c>
      <c r="V227" s="40"/>
      <c r="W227" s="176">
        <f t="shared" si="46"/>
        <v>0</v>
      </c>
      <c r="X227" s="176">
        <v>0</v>
      </c>
      <c r="Y227" s="176">
        <f t="shared" si="47"/>
        <v>0</v>
      </c>
      <c r="Z227" s="176">
        <v>0</v>
      </c>
      <c r="AA227" s="177">
        <f t="shared" si="48"/>
        <v>0</v>
      </c>
      <c r="AR227" s="23" t="s">
        <v>294</v>
      </c>
      <c r="AT227" s="23" t="s">
        <v>193</v>
      </c>
      <c r="AU227" s="23" t="s">
        <v>87</v>
      </c>
      <c r="AY227" s="23" t="s">
        <v>192</v>
      </c>
      <c r="BE227" s="118">
        <f t="shared" si="49"/>
        <v>0</v>
      </c>
      <c r="BF227" s="118">
        <f t="shared" si="50"/>
        <v>0</v>
      </c>
      <c r="BG227" s="118">
        <f t="shared" si="51"/>
        <v>0</v>
      </c>
      <c r="BH227" s="118">
        <f t="shared" si="52"/>
        <v>0</v>
      </c>
      <c r="BI227" s="118">
        <f t="shared" si="53"/>
        <v>0</v>
      </c>
      <c r="BJ227" s="23" t="s">
        <v>87</v>
      </c>
      <c r="BK227" s="118">
        <f t="shared" si="54"/>
        <v>0</v>
      </c>
      <c r="BL227" s="23" t="s">
        <v>294</v>
      </c>
      <c r="BM227" s="23" t="s">
        <v>1921</v>
      </c>
    </row>
    <row r="228" spans="2:65" s="1" customFormat="1" ht="38.25" customHeight="1">
      <c r="B228" s="142"/>
      <c r="C228" s="215" t="s">
        <v>1922</v>
      </c>
      <c r="D228" s="215" t="s">
        <v>656</v>
      </c>
      <c r="E228" s="216" t="s">
        <v>2251</v>
      </c>
      <c r="F228" s="321" t="s">
        <v>2252</v>
      </c>
      <c r="G228" s="321"/>
      <c r="H228" s="321"/>
      <c r="I228" s="321"/>
      <c r="J228" s="217" t="s">
        <v>288</v>
      </c>
      <c r="K228" s="218">
        <v>4</v>
      </c>
      <c r="L228" s="319">
        <v>0</v>
      </c>
      <c r="M228" s="319"/>
      <c r="N228" s="320">
        <f t="shared" si="45"/>
        <v>0</v>
      </c>
      <c r="O228" s="267"/>
      <c r="P228" s="267"/>
      <c r="Q228" s="267"/>
      <c r="R228" s="145"/>
      <c r="T228" s="175" t="s">
        <v>5</v>
      </c>
      <c r="U228" s="48" t="s">
        <v>42</v>
      </c>
      <c r="V228" s="40"/>
      <c r="W228" s="176">
        <f t="shared" si="46"/>
        <v>0</v>
      </c>
      <c r="X228" s="176">
        <v>0</v>
      </c>
      <c r="Y228" s="176">
        <f t="shared" si="47"/>
        <v>0</v>
      </c>
      <c r="Z228" s="176">
        <v>0</v>
      </c>
      <c r="AA228" s="177">
        <f t="shared" si="48"/>
        <v>0</v>
      </c>
      <c r="AR228" s="23" t="s">
        <v>436</v>
      </c>
      <c r="AT228" s="23" t="s">
        <v>656</v>
      </c>
      <c r="AU228" s="23" t="s">
        <v>87</v>
      </c>
      <c r="AY228" s="23" t="s">
        <v>192</v>
      </c>
      <c r="BE228" s="118">
        <f t="shared" si="49"/>
        <v>0</v>
      </c>
      <c r="BF228" s="118">
        <f t="shared" si="50"/>
        <v>0</v>
      </c>
      <c r="BG228" s="118">
        <f t="shared" si="51"/>
        <v>0</v>
      </c>
      <c r="BH228" s="118">
        <f t="shared" si="52"/>
        <v>0</v>
      </c>
      <c r="BI228" s="118">
        <f t="shared" si="53"/>
        <v>0</v>
      </c>
      <c r="BJ228" s="23" t="s">
        <v>87</v>
      </c>
      <c r="BK228" s="118">
        <f t="shared" si="54"/>
        <v>0</v>
      </c>
      <c r="BL228" s="23" t="s">
        <v>294</v>
      </c>
      <c r="BM228" s="23" t="s">
        <v>1925</v>
      </c>
    </row>
    <row r="229" spans="2:65" s="1" customFormat="1" ht="38.25" customHeight="1">
      <c r="B229" s="142"/>
      <c r="C229" s="215" t="s">
        <v>1780</v>
      </c>
      <c r="D229" s="215" t="s">
        <v>656</v>
      </c>
      <c r="E229" s="216" t="s">
        <v>2253</v>
      </c>
      <c r="F229" s="321" t="s">
        <v>2254</v>
      </c>
      <c r="G229" s="321"/>
      <c r="H229" s="321"/>
      <c r="I229" s="321"/>
      <c r="J229" s="217" t="s">
        <v>288</v>
      </c>
      <c r="K229" s="218">
        <v>1</v>
      </c>
      <c r="L229" s="319">
        <v>0</v>
      </c>
      <c r="M229" s="319"/>
      <c r="N229" s="320">
        <f t="shared" si="45"/>
        <v>0</v>
      </c>
      <c r="O229" s="267"/>
      <c r="P229" s="267"/>
      <c r="Q229" s="267"/>
      <c r="R229" s="145"/>
      <c r="T229" s="175" t="s">
        <v>5</v>
      </c>
      <c r="U229" s="48" t="s">
        <v>42</v>
      </c>
      <c r="V229" s="40"/>
      <c r="W229" s="176">
        <f t="shared" si="46"/>
        <v>0</v>
      </c>
      <c r="X229" s="176">
        <v>0</v>
      </c>
      <c r="Y229" s="176">
        <f t="shared" si="47"/>
        <v>0</v>
      </c>
      <c r="Z229" s="176">
        <v>0</v>
      </c>
      <c r="AA229" s="177">
        <f t="shared" si="48"/>
        <v>0</v>
      </c>
      <c r="AR229" s="23" t="s">
        <v>436</v>
      </c>
      <c r="AT229" s="23" t="s">
        <v>656</v>
      </c>
      <c r="AU229" s="23" t="s">
        <v>87</v>
      </c>
      <c r="AY229" s="23" t="s">
        <v>192</v>
      </c>
      <c r="BE229" s="118">
        <f t="shared" si="49"/>
        <v>0</v>
      </c>
      <c r="BF229" s="118">
        <f t="shared" si="50"/>
        <v>0</v>
      </c>
      <c r="BG229" s="118">
        <f t="shared" si="51"/>
        <v>0</v>
      </c>
      <c r="BH229" s="118">
        <f t="shared" si="52"/>
        <v>0</v>
      </c>
      <c r="BI229" s="118">
        <f t="shared" si="53"/>
        <v>0</v>
      </c>
      <c r="BJ229" s="23" t="s">
        <v>87</v>
      </c>
      <c r="BK229" s="118">
        <f t="shared" si="54"/>
        <v>0</v>
      </c>
      <c r="BL229" s="23" t="s">
        <v>294</v>
      </c>
      <c r="BM229" s="23" t="s">
        <v>1928</v>
      </c>
    </row>
    <row r="230" spans="2:65" s="1" customFormat="1" ht="38.25" customHeight="1">
      <c r="B230" s="142"/>
      <c r="C230" s="215" t="s">
        <v>1929</v>
      </c>
      <c r="D230" s="215" t="s">
        <v>656</v>
      </c>
      <c r="E230" s="216" t="s">
        <v>2255</v>
      </c>
      <c r="F230" s="321" t="s">
        <v>2256</v>
      </c>
      <c r="G230" s="321"/>
      <c r="H230" s="321"/>
      <c r="I230" s="321"/>
      <c r="J230" s="217" t="s">
        <v>288</v>
      </c>
      <c r="K230" s="218">
        <v>3</v>
      </c>
      <c r="L230" s="319">
        <v>0</v>
      </c>
      <c r="M230" s="319"/>
      <c r="N230" s="320">
        <f t="shared" si="45"/>
        <v>0</v>
      </c>
      <c r="O230" s="267"/>
      <c r="P230" s="267"/>
      <c r="Q230" s="267"/>
      <c r="R230" s="145"/>
      <c r="T230" s="175" t="s">
        <v>5</v>
      </c>
      <c r="U230" s="48" t="s">
        <v>42</v>
      </c>
      <c r="V230" s="40"/>
      <c r="W230" s="176">
        <f t="shared" si="46"/>
        <v>0</v>
      </c>
      <c r="X230" s="176">
        <v>0</v>
      </c>
      <c r="Y230" s="176">
        <f t="shared" si="47"/>
        <v>0</v>
      </c>
      <c r="Z230" s="176">
        <v>0</v>
      </c>
      <c r="AA230" s="177">
        <f t="shared" si="48"/>
        <v>0</v>
      </c>
      <c r="AR230" s="23" t="s">
        <v>436</v>
      </c>
      <c r="AT230" s="23" t="s">
        <v>656</v>
      </c>
      <c r="AU230" s="23" t="s">
        <v>87</v>
      </c>
      <c r="AY230" s="23" t="s">
        <v>192</v>
      </c>
      <c r="BE230" s="118">
        <f t="shared" si="49"/>
        <v>0</v>
      </c>
      <c r="BF230" s="118">
        <f t="shared" si="50"/>
        <v>0</v>
      </c>
      <c r="BG230" s="118">
        <f t="shared" si="51"/>
        <v>0</v>
      </c>
      <c r="BH230" s="118">
        <f t="shared" si="52"/>
        <v>0</v>
      </c>
      <c r="BI230" s="118">
        <f t="shared" si="53"/>
        <v>0</v>
      </c>
      <c r="BJ230" s="23" t="s">
        <v>87</v>
      </c>
      <c r="BK230" s="118">
        <f t="shared" si="54"/>
        <v>0</v>
      </c>
      <c r="BL230" s="23" t="s">
        <v>294</v>
      </c>
      <c r="BM230" s="23" t="s">
        <v>1932</v>
      </c>
    </row>
    <row r="231" spans="2:65" s="1" customFormat="1" ht="38.25" customHeight="1">
      <c r="B231" s="142"/>
      <c r="C231" s="171" t="s">
        <v>1783</v>
      </c>
      <c r="D231" s="171" t="s">
        <v>193</v>
      </c>
      <c r="E231" s="172" t="s">
        <v>2257</v>
      </c>
      <c r="F231" s="268" t="s">
        <v>2258</v>
      </c>
      <c r="G231" s="268"/>
      <c r="H231" s="268"/>
      <c r="I231" s="268"/>
      <c r="J231" s="173" t="s">
        <v>288</v>
      </c>
      <c r="K231" s="174">
        <v>8</v>
      </c>
      <c r="L231" s="277">
        <v>0</v>
      </c>
      <c r="M231" s="277"/>
      <c r="N231" s="267">
        <f t="shared" si="45"/>
        <v>0</v>
      </c>
      <c r="O231" s="267"/>
      <c r="P231" s="267"/>
      <c r="Q231" s="267"/>
      <c r="R231" s="145"/>
      <c r="T231" s="175" t="s">
        <v>5</v>
      </c>
      <c r="U231" s="48" t="s">
        <v>42</v>
      </c>
      <c r="V231" s="40"/>
      <c r="W231" s="176">
        <f t="shared" si="46"/>
        <v>0</v>
      </c>
      <c r="X231" s="176">
        <v>0</v>
      </c>
      <c r="Y231" s="176">
        <f t="shared" si="47"/>
        <v>0</v>
      </c>
      <c r="Z231" s="176">
        <v>0</v>
      </c>
      <c r="AA231" s="177">
        <f t="shared" si="48"/>
        <v>0</v>
      </c>
      <c r="AR231" s="23" t="s">
        <v>294</v>
      </c>
      <c r="AT231" s="23" t="s">
        <v>193</v>
      </c>
      <c r="AU231" s="23" t="s">
        <v>87</v>
      </c>
      <c r="AY231" s="23" t="s">
        <v>192</v>
      </c>
      <c r="BE231" s="118">
        <f t="shared" si="49"/>
        <v>0</v>
      </c>
      <c r="BF231" s="118">
        <f t="shared" si="50"/>
        <v>0</v>
      </c>
      <c r="BG231" s="118">
        <f t="shared" si="51"/>
        <v>0</v>
      </c>
      <c r="BH231" s="118">
        <f t="shared" si="52"/>
        <v>0</v>
      </c>
      <c r="BI231" s="118">
        <f t="shared" si="53"/>
        <v>0</v>
      </c>
      <c r="BJ231" s="23" t="s">
        <v>87</v>
      </c>
      <c r="BK231" s="118">
        <f t="shared" si="54"/>
        <v>0</v>
      </c>
      <c r="BL231" s="23" t="s">
        <v>294</v>
      </c>
      <c r="BM231" s="23" t="s">
        <v>1935</v>
      </c>
    </row>
    <row r="232" spans="2:65" s="1" customFormat="1" ht="38.25" customHeight="1">
      <c r="B232" s="142"/>
      <c r="C232" s="215" t="s">
        <v>1936</v>
      </c>
      <c r="D232" s="215" t="s">
        <v>656</v>
      </c>
      <c r="E232" s="216" t="s">
        <v>2259</v>
      </c>
      <c r="F232" s="321" t="s">
        <v>2260</v>
      </c>
      <c r="G232" s="321"/>
      <c r="H232" s="321"/>
      <c r="I232" s="321"/>
      <c r="J232" s="217" t="s">
        <v>288</v>
      </c>
      <c r="K232" s="218">
        <v>2</v>
      </c>
      <c r="L232" s="319">
        <v>0</v>
      </c>
      <c r="M232" s="319"/>
      <c r="N232" s="320">
        <f t="shared" si="45"/>
        <v>0</v>
      </c>
      <c r="O232" s="267"/>
      <c r="P232" s="267"/>
      <c r="Q232" s="267"/>
      <c r="R232" s="145"/>
      <c r="T232" s="175" t="s">
        <v>5</v>
      </c>
      <c r="U232" s="48" t="s">
        <v>42</v>
      </c>
      <c r="V232" s="40"/>
      <c r="W232" s="176">
        <f t="shared" si="46"/>
        <v>0</v>
      </c>
      <c r="X232" s="176">
        <v>0</v>
      </c>
      <c r="Y232" s="176">
        <f t="shared" si="47"/>
        <v>0</v>
      </c>
      <c r="Z232" s="176">
        <v>0</v>
      </c>
      <c r="AA232" s="177">
        <f t="shared" si="48"/>
        <v>0</v>
      </c>
      <c r="AR232" s="23" t="s">
        <v>436</v>
      </c>
      <c r="AT232" s="23" t="s">
        <v>656</v>
      </c>
      <c r="AU232" s="23" t="s">
        <v>87</v>
      </c>
      <c r="AY232" s="23" t="s">
        <v>192</v>
      </c>
      <c r="BE232" s="118">
        <f t="shared" si="49"/>
        <v>0</v>
      </c>
      <c r="BF232" s="118">
        <f t="shared" si="50"/>
        <v>0</v>
      </c>
      <c r="BG232" s="118">
        <f t="shared" si="51"/>
        <v>0</v>
      </c>
      <c r="BH232" s="118">
        <f t="shared" si="52"/>
        <v>0</v>
      </c>
      <c r="BI232" s="118">
        <f t="shared" si="53"/>
        <v>0</v>
      </c>
      <c r="BJ232" s="23" t="s">
        <v>87</v>
      </c>
      <c r="BK232" s="118">
        <f t="shared" si="54"/>
        <v>0</v>
      </c>
      <c r="BL232" s="23" t="s">
        <v>294</v>
      </c>
      <c r="BM232" s="23" t="s">
        <v>1939</v>
      </c>
    </row>
    <row r="233" spans="2:65" s="1" customFormat="1" ht="38.25" customHeight="1">
      <c r="B233" s="142"/>
      <c r="C233" s="215" t="s">
        <v>1786</v>
      </c>
      <c r="D233" s="215" t="s">
        <v>656</v>
      </c>
      <c r="E233" s="216" t="s">
        <v>2261</v>
      </c>
      <c r="F233" s="321" t="s">
        <v>2262</v>
      </c>
      <c r="G233" s="321"/>
      <c r="H233" s="321"/>
      <c r="I233" s="321"/>
      <c r="J233" s="217" t="s">
        <v>288</v>
      </c>
      <c r="K233" s="218">
        <v>3</v>
      </c>
      <c r="L233" s="319">
        <v>0</v>
      </c>
      <c r="M233" s="319"/>
      <c r="N233" s="320">
        <f t="shared" si="45"/>
        <v>0</v>
      </c>
      <c r="O233" s="267"/>
      <c r="P233" s="267"/>
      <c r="Q233" s="267"/>
      <c r="R233" s="145"/>
      <c r="T233" s="175" t="s">
        <v>5</v>
      </c>
      <c r="U233" s="48" t="s">
        <v>42</v>
      </c>
      <c r="V233" s="40"/>
      <c r="W233" s="176">
        <f t="shared" si="46"/>
        <v>0</v>
      </c>
      <c r="X233" s="176">
        <v>0</v>
      </c>
      <c r="Y233" s="176">
        <f t="shared" si="47"/>
        <v>0</v>
      </c>
      <c r="Z233" s="176">
        <v>0</v>
      </c>
      <c r="AA233" s="177">
        <f t="shared" si="48"/>
        <v>0</v>
      </c>
      <c r="AR233" s="23" t="s">
        <v>436</v>
      </c>
      <c r="AT233" s="23" t="s">
        <v>656</v>
      </c>
      <c r="AU233" s="23" t="s">
        <v>87</v>
      </c>
      <c r="AY233" s="23" t="s">
        <v>192</v>
      </c>
      <c r="BE233" s="118">
        <f t="shared" si="49"/>
        <v>0</v>
      </c>
      <c r="BF233" s="118">
        <f t="shared" si="50"/>
        <v>0</v>
      </c>
      <c r="BG233" s="118">
        <f t="shared" si="51"/>
        <v>0</v>
      </c>
      <c r="BH233" s="118">
        <f t="shared" si="52"/>
        <v>0</v>
      </c>
      <c r="BI233" s="118">
        <f t="shared" si="53"/>
        <v>0</v>
      </c>
      <c r="BJ233" s="23" t="s">
        <v>87</v>
      </c>
      <c r="BK233" s="118">
        <f t="shared" si="54"/>
        <v>0</v>
      </c>
      <c r="BL233" s="23" t="s">
        <v>294</v>
      </c>
      <c r="BM233" s="23" t="s">
        <v>1942</v>
      </c>
    </row>
    <row r="234" spans="2:65" s="1" customFormat="1" ht="38.25" customHeight="1">
      <c r="B234" s="142"/>
      <c r="C234" s="215" t="s">
        <v>1943</v>
      </c>
      <c r="D234" s="215" t="s">
        <v>656</v>
      </c>
      <c r="E234" s="216" t="s">
        <v>2263</v>
      </c>
      <c r="F234" s="321" t="s">
        <v>2264</v>
      </c>
      <c r="G234" s="321"/>
      <c r="H234" s="321"/>
      <c r="I234" s="321"/>
      <c r="J234" s="217" t="s">
        <v>288</v>
      </c>
      <c r="K234" s="218">
        <v>1</v>
      </c>
      <c r="L234" s="319">
        <v>0</v>
      </c>
      <c r="M234" s="319"/>
      <c r="N234" s="320">
        <f t="shared" si="45"/>
        <v>0</v>
      </c>
      <c r="O234" s="267"/>
      <c r="P234" s="267"/>
      <c r="Q234" s="267"/>
      <c r="R234" s="145"/>
      <c r="T234" s="175" t="s">
        <v>5</v>
      </c>
      <c r="U234" s="48" t="s">
        <v>42</v>
      </c>
      <c r="V234" s="40"/>
      <c r="W234" s="176">
        <f t="shared" si="46"/>
        <v>0</v>
      </c>
      <c r="X234" s="176">
        <v>0</v>
      </c>
      <c r="Y234" s="176">
        <f t="shared" si="47"/>
        <v>0</v>
      </c>
      <c r="Z234" s="176">
        <v>0</v>
      </c>
      <c r="AA234" s="177">
        <f t="shared" si="48"/>
        <v>0</v>
      </c>
      <c r="AR234" s="23" t="s">
        <v>436</v>
      </c>
      <c r="AT234" s="23" t="s">
        <v>656</v>
      </c>
      <c r="AU234" s="23" t="s">
        <v>87</v>
      </c>
      <c r="AY234" s="23" t="s">
        <v>192</v>
      </c>
      <c r="BE234" s="118">
        <f t="shared" si="49"/>
        <v>0</v>
      </c>
      <c r="BF234" s="118">
        <f t="shared" si="50"/>
        <v>0</v>
      </c>
      <c r="BG234" s="118">
        <f t="shared" si="51"/>
        <v>0</v>
      </c>
      <c r="BH234" s="118">
        <f t="shared" si="52"/>
        <v>0</v>
      </c>
      <c r="BI234" s="118">
        <f t="shared" si="53"/>
        <v>0</v>
      </c>
      <c r="BJ234" s="23" t="s">
        <v>87</v>
      </c>
      <c r="BK234" s="118">
        <f t="shared" si="54"/>
        <v>0</v>
      </c>
      <c r="BL234" s="23" t="s">
        <v>294</v>
      </c>
      <c r="BM234" s="23" t="s">
        <v>1946</v>
      </c>
    </row>
    <row r="235" spans="2:65" s="1" customFormat="1" ht="38.25" customHeight="1">
      <c r="B235" s="142"/>
      <c r="C235" s="215" t="s">
        <v>1789</v>
      </c>
      <c r="D235" s="215" t="s">
        <v>656</v>
      </c>
      <c r="E235" s="216" t="s">
        <v>2265</v>
      </c>
      <c r="F235" s="321" t="s">
        <v>2266</v>
      </c>
      <c r="G235" s="321"/>
      <c r="H235" s="321"/>
      <c r="I235" s="321"/>
      <c r="J235" s="217" t="s">
        <v>288</v>
      </c>
      <c r="K235" s="218">
        <v>2</v>
      </c>
      <c r="L235" s="319">
        <v>0</v>
      </c>
      <c r="M235" s="319"/>
      <c r="N235" s="320">
        <f t="shared" si="45"/>
        <v>0</v>
      </c>
      <c r="O235" s="267"/>
      <c r="P235" s="267"/>
      <c r="Q235" s="267"/>
      <c r="R235" s="145"/>
      <c r="T235" s="175" t="s">
        <v>5</v>
      </c>
      <c r="U235" s="48" t="s">
        <v>42</v>
      </c>
      <c r="V235" s="40"/>
      <c r="W235" s="176">
        <f t="shared" si="46"/>
        <v>0</v>
      </c>
      <c r="X235" s="176">
        <v>0</v>
      </c>
      <c r="Y235" s="176">
        <f t="shared" si="47"/>
        <v>0</v>
      </c>
      <c r="Z235" s="176">
        <v>0</v>
      </c>
      <c r="AA235" s="177">
        <f t="shared" si="48"/>
        <v>0</v>
      </c>
      <c r="AR235" s="23" t="s">
        <v>436</v>
      </c>
      <c r="AT235" s="23" t="s">
        <v>656</v>
      </c>
      <c r="AU235" s="23" t="s">
        <v>87</v>
      </c>
      <c r="AY235" s="23" t="s">
        <v>192</v>
      </c>
      <c r="BE235" s="118">
        <f t="shared" si="49"/>
        <v>0</v>
      </c>
      <c r="BF235" s="118">
        <f t="shared" si="50"/>
        <v>0</v>
      </c>
      <c r="BG235" s="118">
        <f t="shared" si="51"/>
        <v>0</v>
      </c>
      <c r="BH235" s="118">
        <f t="shared" si="52"/>
        <v>0</v>
      </c>
      <c r="BI235" s="118">
        <f t="shared" si="53"/>
        <v>0</v>
      </c>
      <c r="BJ235" s="23" t="s">
        <v>87</v>
      </c>
      <c r="BK235" s="118">
        <f t="shared" si="54"/>
        <v>0</v>
      </c>
      <c r="BL235" s="23" t="s">
        <v>294</v>
      </c>
      <c r="BM235" s="23" t="s">
        <v>1949</v>
      </c>
    </row>
    <row r="236" spans="2:65" s="1" customFormat="1" ht="38.25" customHeight="1">
      <c r="B236" s="142"/>
      <c r="C236" s="171" t="s">
        <v>1950</v>
      </c>
      <c r="D236" s="171" t="s">
        <v>193</v>
      </c>
      <c r="E236" s="172" t="s">
        <v>2267</v>
      </c>
      <c r="F236" s="268" t="s">
        <v>2268</v>
      </c>
      <c r="G236" s="268"/>
      <c r="H236" s="268"/>
      <c r="I236" s="268"/>
      <c r="J236" s="173" t="s">
        <v>288</v>
      </c>
      <c r="K236" s="174">
        <v>22</v>
      </c>
      <c r="L236" s="277">
        <v>0</v>
      </c>
      <c r="M236" s="277"/>
      <c r="N236" s="267">
        <f t="shared" si="45"/>
        <v>0</v>
      </c>
      <c r="O236" s="267"/>
      <c r="P236" s="267"/>
      <c r="Q236" s="267"/>
      <c r="R236" s="145"/>
      <c r="T236" s="175" t="s">
        <v>5</v>
      </c>
      <c r="U236" s="48" t="s">
        <v>42</v>
      </c>
      <c r="V236" s="40"/>
      <c r="W236" s="176">
        <f t="shared" si="46"/>
        <v>0</v>
      </c>
      <c r="X236" s="176">
        <v>0</v>
      </c>
      <c r="Y236" s="176">
        <f t="shared" si="47"/>
        <v>0</v>
      </c>
      <c r="Z236" s="176">
        <v>0</v>
      </c>
      <c r="AA236" s="177">
        <f t="shared" si="48"/>
        <v>0</v>
      </c>
      <c r="AR236" s="23" t="s">
        <v>294</v>
      </c>
      <c r="AT236" s="23" t="s">
        <v>193</v>
      </c>
      <c r="AU236" s="23" t="s">
        <v>87</v>
      </c>
      <c r="AY236" s="23" t="s">
        <v>192</v>
      </c>
      <c r="BE236" s="118">
        <f t="shared" si="49"/>
        <v>0</v>
      </c>
      <c r="BF236" s="118">
        <f t="shared" si="50"/>
        <v>0</v>
      </c>
      <c r="BG236" s="118">
        <f t="shared" si="51"/>
        <v>0</v>
      </c>
      <c r="BH236" s="118">
        <f t="shared" si="52"/>
        <v>0</v>
      </c>
      <c r="BI236" s="118">
        <f t="shared" si="53"/>
        <v>0</v>
      </c>
      <c r="BJ236" s="23" t="s">
        <v>87</v>
      </c>
      <c r="BK236" s="118">
        <f t="shared" si="54"/>
        <v>0</v>
      </c>
      <c r="BL236" s="23" t="s">
        <v>294</v>
      </c>
      <c r="BM236" s="23" t="s">
        <v>1953</v>
      </c>
    </row>
    <row r="237" spans="2:65" s="1" customFormat="1" ht="38.25" customHeight="1">
      <c r="B237" s="142"/>
      <c r="C237" s="171" t="s">
        <v>1792</v>
      </c>
      <c r="D237" s="171" t="s">
        <v>193</v>
      </c>
      <c r="E237" s="172" t="s">
        <v>2269</v>
      </c>
      <c r="F237" s="268" t="s">
        <v>2270</v>
      </c>
      <c r="G237" s="268"/>
      <c r="H237" s="268"/>
      <c r="I237" s="268"/>
      <c r="J237" s="173" t="s">
        <v>288</v>
      </c>
      <c r="K237" s="174">
        <v>22</v>
      </c>
      <c r="L237" s="277">
        <v>0</v>
      </c>
      <c r="M237" s="277"/>
      <c r="N237" s="267">
        <f t="shared" si="45"/>
        <v>0</v>
      </c>
      <c r="O237" s="267"/>
      <c r="P237" s="267"/>
      <c r="Q237" s="267"/>
      <c r="R237" s="145"/>
      <c r="T237" s="175" t="s">
        <v>5</v>
      </c>
      <c r="U237" s="48" t="s">
        <v>42</v>
      </c>
      <c r="V237" s="40"/>
      <c r="W237" s="176">
        <f t="shared" si="46"/>
        <v>0</v>
      </c>
      <c r="X237" s="176">
        <v>0</v>
      </c>
      <c r="Y237" s="176">
        <f t="shared" si="47"/>
        <v>0</v>
      </c>
      <c r="Z237" s="176">
        <v>0</v>
      </c>
      <c r="AA237" s="177">
        <f t="shared" si="48"/>
        <v>0</v>
      </c>
      <c r="AR237" s="23" t="s">
        <v>294</v>
      </c>
      <c r="AT237" s="23" t="s">
        <v>193</v>
      </c>
      <c r="AU237" s="23" t="s">
        <v>87</v>
      </c>
      <c r="AY237" s="23" t="s">
        <v>192</v>
      </c>
      <c r="BE237" s="118">
        <f t="shared" si="49"/>
        <v>0</v>
      </c>
      <c r="BF237" s="118">
        <f t="shared" si="50"/>
        <v>0</v>
      </c>
      <c r="BG237" s="118">
        <f t="shared" si="51"/>
        <v>0</v>
      </c>
      <c r="BH237" s="118">
        <f t="shared" si="52"/>
        <v>0</v>
      </c>
      <c r="BI237" s="118">
        <f t="shared" si="53"/>
        <v>0</v>
      </c>
      <c r="BJ237" s="23" t="s">
        <v>87</v>
      </c>
      <c r="BK237" s="118">
        <f t="shared" si="54"/>
        <v>0</v>
      </c>
      <c r="BL237" s="23" t="s">
        <v>294</v>
      </c>
      <c r="BM237" s="23" t="s">
        <v>1956</v>
      </c>
    </row>
    <row r="238" spans="2:65" s="1" customFormat="1" ht="38.25" customHeight="1">
      <c r="B238" s="142"/>
      <c r="C238" s="171" t="s">
        <v>1957</v>
      </c>
      <c r="D238" s="171" t="s">
        <v>193</v>
      </c>
      <c r="E238" s="172" t="s">
        <v>2271</v>
      </c>
      <c r="F238" s="268" t="s">
        <v>2272</v>
      </c>
      <c r="G238" s="268"/>
      <c r="H238" s="268"/>
      <c r="I238" s="268"/>
      <c r="J238" s="173" t="s">
        <v>288</v>
      </c>
      <c r="K238" s="174">
        <v>50</v>
      </c>
      <c r="L238" s="277">
        <v>0</v>
      </c>
      <c r="M238" s="277"/>
      <c r="N238" s="267">
        <f t="shared" si="45"/>
        <v>0</v>
      </c>
      <c r="O238" s="267"/>
      <c r="P238" s="267"/>
      <c r="Q238" s="267"/>
      <c r="R238" s="145"/>
      <c r="T238" s="175" t="s">
        <v>5</v>
      </c>
      <c r="U238" s="48" t="s">
        <v>42</v>
      </c>
      <c r="V238" s="40"/>
      <c r="W238" s="176">
        <f t="shared" si="46"/>
        <v>0</v>
      </c>
      <c r="X238" s="176">
        <v>0</v>
      </c>
      <c r="Y238" s="176">
        <f t="shared" si="47"/>
        <v>0</v>
      </c>
      <c r="Z238" s="176">
        <v>0</v>
      </c>
      <c r="AA238" s="177">
        <f t="shared" si="48"/>
        <v>0</v>
      </c>
      <c r="AR238" s="23" t="s">
        <v>294</v>
      </c>
      <c r="AT238" s="23" t="s">
        <v>193</v>
      </c>
      <c r="AU238" s="23" t="s">
        <v>87</v>
      </c>
      <c r="AY238" s="23" t="s">
        <v>192</v>
      </c>
      <c r="BE238" s="118">
        <f t="shared" si="49"/>
        <v>0</v>
      </c>
      <c r="BF238" s="118">
        <f t="shared" si="50"/>
        <v>0</v>
      </c>
      <c r="BG238" s="118">
        <f t="shared" si="51"/>
        <v>0</v>
      </c>
      <c r="BH238" s="118">
        <f t="shared" si="52"/>
        <v>0</v>
      </c>
      <c r="BI238" s="118">
        <f t="shared" si="53"/>
        <v>0</v>
      </c>
      <c r="BJ238" s="23" t="s">
        <v>87</v>
      </c>
      <c r="BK238" s="118">
        <f t="shared" si="54"/>
        <v>0</v>
      </c>
      <c r="BL238" s="23" t="s">
        <v>294</v>
      </c>
      <c r="BM238" s="23" t="s">
        <v>1960</v>
      </c>
    </row>
    <row r="239" spans="2:65" s="1" customFormat="1" ht="38.25" customHeight="1">
      <c r="B239" s="142"/>
      <c r="C239" s="171" t="s">
        <v>1795</v>
      </c>
      <c r="D239" s="171" t="s">
        <v>193</v>
      </c>
      <c r="E239" s="172" t="s">
        <v>2273</v>
      </c>
      <c r="F239" s="268" t="s">
        <v>2274</v>
      </c>
      <c r="G239" s="268"/>
      <c r="H239" s="268"/>
      <c r="I239" s="268"/>
      <c r="J239" s="173" t="s">
        <v>208</v>
      </c>
      <c r="K239" s="174">
        <v>1.93</v>
      </c>
      <c r="L239" s="277">
        <v>0</v>
      </c>
      <c r="M239" s="277"/>
      <c r="N239" s="267">
        <f t="shared" si="45"/>
        <v>0</v>
      </c>
      <c r="O239" s="267"/>
      <c r="P239" s="267"/>
      <c r="Q239" s="267"/>
      <c r="R239" s="145"/>
      <c r="T239" s="175" t="s">
        <v>5</v>
      </c>
      <c r="U239" s="48" t="s">
        <v>42</v>
      </c>
      <c r="V239" s="40"/>
      <c r="W239" s="176">
        <f t="shared" si="46"/>
        <v>0</v>
      </c>
      <c r="X239" s="176">
        <v>0</v>
      </c>
      <c r="Y239" s="176">
        <f t="shared" si="47"/>
        <v>0</v>
      </c>
      <c r="Z239" s="176">
        <v>0</v>
      </c>
      <c r="AA239" s="177">
        <f t="shared" si="48"/>
        <v>0</v>
      </c>
      <c r="AR239" s="23" t="s">
        <v>294</v>
      </c>
      <c r="AT239" s="23" t="s">
        <v>193</v>
      </c>
      <c r="AU239" s="23" t="s">
        <v>87</v>
      </c>
      <c r="AY239" s="23" t="s">
        <v>192</v>
      </c>
      <c r="BE239" s="118">
        <f t="shared" si="49"/>
        <v>0</v>
      </c>
      <c r="BF239" s="118">
        <f t="shared" si="50"/>
        <v>0</v>
      </c>
      <c r="BG239" s="118">
        <f t="shared" si="51"/>
        <v>0</v>
      </c>
      <c r="BH239" s="118">
        <f t="shared" si="52"/>
        <v>0</v>
      </c>
      <c r="BI239" s="118">
        <f t="shared" si="53"/>
        <v>0</v>
      </c>
      <c r="BJ239" s="23" t="s">
        <v>87</v>
      </c>
      <c r="BK239" s="118">
        <f t="shared" si="54"/>
        <v>0</v>
      </c>
      <c r="BL239" s="23" t="s">
        <v>294</v>
      </c>
      <c r="BM239" s="23" t="s">
        <v>1963</v>
      </c>
    </row>
    <row r="240" spans="2:65" s="1" customFormat="1" ht="25.5" customHeight="1">
      <c r="B240" s="142"/>
      <c r="C240" s="171" t="s">
        <v>1964</v>
      </c>
      <c r="D240" s="171" t="s">
        <v>193</v>
      </c>
      <c r="E240" s="172" t="s">
        <v>2275</v>
      </c>
      <c r="F240" s="268" t="s">
        <v>2276</v>
      </c>
      <c r="G240" s="268"/>
      <c r="H240" s="268"/>
      <c r="I240" s="268"/>
      <c r="J240" s="173" t="s">
        <v>208</v>
      </c>
      <c r="K240" s="174">
        <v>1.19</v>
      </c>
      <c r="L240" s="277">
        <v>0</v>
      </c>
      <c r="M240" s="277"/>
      <c r="N240" s="267">
        <f t="shared" si="45"/>
        <v>0</v>
      </c>
      <c r="O240" s="267"/>
      <c r="P240" s="267"/>
      <c r="Q240" s="267"/>
      <c r="R240" s="145"/>
      <c r="T240" s="175" t="s">
        <v>5</v>
      </c>
      <c r="U240" s="48" t="s">
        <v>42</v>
      </c>
      <c r="V240" s="40"/>
      <c r="W240" s="176">
        <f t="shared" si="46"/>
        <v>0</v>
      </c>
      <c r="X240" s="176">
        <v>0</v>
      </c>
      <c r="Y240" s="176">
        <f t="shared" si="47"/>
        <v>0</v>
      </c>
      <c r="Z240" s="176">
        <v>0</v>
      </c>
      <c r="AA240" s="177">
        <f t="shared" si="48"/>
        <v>0</v>
      </c>
      <c r="AR240" s="23" t="s">
        <v>294</v>
      </c>
      <c r="AT240" s="23" t="s">
        <v>193</v>
      </c>
      <c r="AU240" s="23" t="s">
        <v>87</v>
      </c>
      <c r="AY240" s="23" t="s">
        <v>192</v>
      </c>
      <c r="BE240" s="118">
        <f t="shared" si="49"/>
        <v>0</v>
      </c>
      <c r="BF240" s="118">
        <f t="shared" si="50"/>
        <v>0</v>
      </c>
      <c r="BG240" s="118">
        <f t="shared" si="51"/>
        <v>0</v>
      </c>
      <c r="BH240" s="118">
        <f t="shared" si="52"/>
        <v>0</v>
      </c>
      <c r="BI240" s="118">
        <f t="shared" si="53"/>
        <v>0</v>
      </c>
      <c r="BJ240" s="23" t="s">
        <v>87</v>
      </c>
      <c r="BK240" s="118">
        <f t="shared" si="54"/>
        <v>0</v>
      </c>
      <c r="BL240" s="23" t="s">
        <v>294</v>
      </c>
      <c r="BM240" s="23" t="s">
        <v>1967</v>
      </c>
    </row>
    <row r="241" spans="2:65" s="1" customFormat="1" ht="25.5" customHeight="1">
      <c r="B241" s="142"/>
      <c r="C241" s="171" t="s">
        <v>1798</v>
      </c>
      <c r="D241" s="171" t="s">
        <v>193</v>
      </c>
      <c r="E241" s="172" t="s">
        <v>2277</v>
      </c>
      <c r="F241" s="268" t="s">
        <v>2278</v>
      </c>
      <c r="G241" s="268"/>
      <c r="H241" s="268"/>
      <c r="I241" s="268"/>
      <c r="J241" s="173" t="s">
        <v>208</v>
      </c>
      <c r="K241" s="174">
        <v>1.19</v>
      </c>
      <c r="L241" s="277">
        <v>0</v>
      </c>
      <c r="M241" s="277"/>
      <c r="N241" s="267">
        <f t="shared" si="45"/>
        <v>0</v>
      </c>
      <c r="O241" s="267"/>
      <c r="P241" s="267"/>
      <c r="Q241" s="267"/>
      <c r="R241" s="145"/>
      <c r="T241" s="175" t="s">
        <v>5</v>
      </c>
      <c r="U241" s="48" t="s">
        <v>42</v>
      </c>
      <c r="V241" s="40"/>
      <c r="W241" s="176">
        <f t="shared" si="46"/>
        <v>0</v>
      </c>
      <c r="X241" s="176">
        <v>0</v>
      </c>
      <c r="Y241" s="176">
        <f t="shared" si="47"/>
        <v>0</v>
      </c>
      <c r="Z241" s="176">
        <v>0</v>
      </c>
      <c r="AA241" s="177">
        <f t="shared" si="48"/>
        <v>0</v>
      </c>
      <c r="AR241" s="23" t="s">
        <v>294</v>
      </c>
      <c r="AT241" s="23" t="s">
        <v>193</v>
      </c>
      <c r="AU241" s="23" t="s">
        <v>87</v>
      </c>
      <c r="AY241" s="23" t="s">
        <v>192</v>
      </c>
      <c r="BE241" s="118">
        <f t="shared" si="49"/>
        <v>0</v>
      </c>
      <c r="BF241" s="118">
        <f t="shared" si="50"/>
        <v>0</v>
      </c>
      <c r="BG241" s="118">
        <f t="shared" si="51"/>
        <v>0</v>
      </c>
      <c r="BH241" s="118">
        <f t="shared" si="52"/>
        <v>0</v>
      </c>
      <c r="BI241" s="118">
        <f t="shared" si="53"/>
        <v>0</v>
      </c>
      <c r="BJ241" s="23" t="s">
        <v>87</v>
      </c>
      <c r="BK241" s="118">
        <f t="shared" si="54"/>
        <v>0</v>
      </c>
      <c r="BL241" s="23" t="s">
        <v>294</v>
      </c>
      <c r="BM241" s="23" t="s">
        <v>1970</v>
      </c>
    </row>
    <row r="242" spans="2:65" s="10" customFormat="1" ht="37.35" customHeight="1">
      <c r="B242" s="160"/>
      <c r="C242" s="161"/>
      <c r="D242" s="162" t="s">
        <v>1676</v>
      </c>
      <c r="E242" s="162"/>
      <c r="F242" s="162"/>
      <c r="G242" s="162"/>
      <c r="H242" s="162"/>
      <c r="I242" s="162"/>
      <c r="J242" s="162"/>
      <c r="K242" s="162"/>
      <c r="L242" s="162"/>
      <c r="M242" s="162"/>
      <c r="N242" s="312">
        <f>BK242</f>
        <v>0</v>
      </c>
      <c r="O242" s="313"/>
      <c r="P242" s="313"/>
      <c r="Q242" s="313"/>
      <c r="R242" s="163"/>
      <c r="T242" s="164"/>
      <c r="U242" s="161"/>
      <c r="V242" s="161"/>
      <c r="W242" s="165">
        <f>SUM(W243:W246)</f>
        <v>0</v>
      </c>
      <c r="X242" s="161"/>
      <c r="Y242" s="165">
        <f>SUM(Y243:Y246)</f>
        <v>0</v>
      </c>
      <c r="Z242" s="161"/>
      <c r="AA242" s="166">
        <f>SUM(AA243:AA246)</f>
        <v>0</v>
      </c>
      <c r="AR242" s="167" t="s">
        <v>197</v>
      </c>
      <c r="AT242" s="168" t="s">
        <v>74</v>
      </c>
      <c r="AU242" s="168" t="s">
        <v>75</v>
      </c>
      <c r="AY242" s="167" t="s">
        <v>192</v>
      </c>
      <c r="BK242" s="169">
        <f>SUM(BK243:BK246)</f>
        <v>0</v>
      </c>
    </row>
    <row r="243" spans="2:65" s="1" customFormat="1" ht="38.25" customHeight="1">
      <c r="B243" s="142"/>
      <c r="C243" s="171" t="s">
        <v>1971</v>
      </c>
      <c r="D243" s="171" t="s">
        <v>193</v>
      </c>
      <c r="E243" s="172" t="s">
        <v>2042</v>
      </c>
      <c r="F243" s="268" t="s">
        <v>2279</v>
      </c>
      <c r="G243" s="268"/>
      <c r="H243" s="268"/>
      <c r="I243" s="268"/>
      <c r="J243" s="173" t="s">
        <v>2044</v>
      </c>
      <c r="K243" s="174">
        <v>16</v>
      </c>
      <c r="L243" s="277">
        <v>0</v>
      </c>
      <c r="M243" s="277"/>
      <c r="N243" s="267">
        <f>ROUND(L243*K243,2)</f>
        <v>0</v>
      </c>
      <c r="O243" s="267"/>
      <c r="P243" s="267"/>
      <c r="Q243" s="267"/>
      <c r="R243" s="145"/>
      <c r="T243" s="175" t="s">
        <v>5</v>
      </c>
      <c r="U243" s="48" t="s">
        <v>42</v>
      </c>
      <c r="V243" s="40"/>
      <c r="W243" s="176">
        <f>V243*K243</f>
        <v>0</v>
      </c>
      <c r="X243" s="176">
        <v>0</v>
      </c>
      <c r="Y243" s="176">
        <f>X243*K243</f>
        <v>0</v>
      </c>
      <c r="Z243" s="176">
        <v>0</v>
      </c>
      <c r="AA243" s="177">
        <f>Z243*K243</f>
        <v>0</v>
      </c>
      <c r="AR243" s="23" t="s">
        <v>2045</v>
      </c>
      <c r="AT243" s="23" t="s">
        <v>193</v>
      </c>
      <c r="AU243" s="23" t="s">
        <v>82</v>
      </c>
      <c r="AY243" s="23" t="s">
        <v>192</v>
      </c>
      <c r="BE243" s="118">
        <f>IF(U243="základná",N243,0)</f>
        <v>0</v>
      </c>
      <c r="BF243" s="118">
        <f>IF(U243="znížená",N243,0)</f>
        <v>0</v>
      </c>
      <c r="BG243" s="118">
        <f>IF(U243="zákl. prenesená",N243,0)</f>
        <v>0</v>
      </c>
      <c r="BH243" s="118">
        <f>IF(U243="zníž. prenesená",N243,0)</f>
        <v>0</v>
      </c>
      <c r="BI243" s="118">
        <f>IF(U243="nulová",N243,0)</f>
        <v>0</v>
      </c>
      <c r="BJ243" s="23" t="s">
        <v>87</v>
      </c>
      <c r="BK243" s="118">
        <f>ROUND(L243*K243,2)</f>
        <v>0</v>
      </c>
      <c r="BL243" s="23" t="s">
        <v>2045</v>
      </c>
      <c r="BM243" s="23" t="s">
        <v>1974</v>
      </c>
    </row>
    <row r="244" spans="2:65" s="1" customFormat="1" ht="25.5" customHeight="1">
      <c r="B244" s="142"/>
      <c r="C244" s="171" t="s">
        <v>1801</v>
      </c>
      <c r="D244" s="171" t="s">
        <v>193</v>
      </c>
      <c r="E244" s="172" t="s">
        <v>2280</v>
      </c>
      <c r="F244" s="268" t="s">
        <v>2281</v>
      </c>
      <c r="G244" s="268"/>
      <c r="H244" s="268"/>
      <c r="I244" s="268"/>
      <c r="J244" s="173" t="s">
        <v>2044</v>
      </c>
      <c r="K244" s="174">
        <v>8</v>
      </c>
      <c r="L244" s="277">
        <v>0</v>
      </c>
      <c r="M244" s="277"/>
      <c r="N244" s="267">
        <f>ROUND(L244*K244,2)</f>
        <v>0</v>
      </c>
      <c r="O244" s="267"/>
      <c r="P244" s="267"/>
      <c r="Q244" s="267"/>
      <c r="R244" s="145"/>
      <c r="T244" s="175" t="s">
        <v>5</v>
      </c>
      <c r="U244" s="48" t="s">
        <v>42</v>
      </c>
      <c r="V244" s="40"/>
      <c r="W244" s="176">
        <f>V244*K244</f>
        <v>0</v>
      </c>
      <c r="X244" s="176">
        <v>0</v>
      </c>
      <c r="Y244" s="176">
        <f>X244*K244</f>
        <v>0</v>
      </c>
      <c r="Z244" s="176">
        <v>0</v>
      </c>
      <c r="AA244" s="177">
        <f>Z244*K244</f>
        <v>0</v>
      </c>
      <c r="AR244" s="23" t="s">
        <v>2045</v>
      </c>
      <c r="AT244" s="23" t="s">
        <v>193</v>
      </c>
      <c r="AU244" s="23" t="s">
        <v>82</v>
      </c>
      <c r="AY244" s="23" t="s">
        <v>192</v>
      </c>
      <c r="BE244" s="118">
        <f>IF(U244="základná",N244,0)</f>
        <v>0</v>
      </c>
      <c r="BF244" s="118">
        <f>IF(U244="znížená",N244,0)</f>
        <v>0</v>
      </c>
      <c r="BG244" s="118">
        <f>IF(U244="zákl. prenesená",N244,0)</f>
        <v>0</v>
      </c>
      <c r="BH244" s="118">
        <f>IF(U244="zníž. prenesená",N244,0)</f>
        <v>0</v>
      </c>
      <c r="BI244" s="118">
        <f>IF(U244="nulová",N244,0)</f>
        <v>0</v>
      </c>
      <c r="BJ244" s="23" t="s">
        <v>87</v>
      </c>
      <c r="BK244" s="118">
        <f>ROUND(L244*K244,2)</f>
        <v>0</v>
      </c>
      <c r="BL244" s="23" t="s">
        <v>2045</v>
      </c>
      <c r="BM244" s="23" t="s">
        <v>1977</v>
      </c>
    </row>
    <row r="245" spans="2:65" s="1" customFormat="1" ht="16.5" customHeight="1">
      <c r="B245" s="142"/>
      <c r="C245" s="171" t="s">
        <v>1978</v>
      </c>
      <c r="D245" s="171" t="s">
        <v>193</v>
      </c>
      <c r="E245" s="172" t="s">
        <v>2282</v>
      </c>
      <c r="F245" s="268" t="s">
        <v>2283</v>
      </c>
      <c r="G245" s="268"/>
      <c r="H245" s="268"/>
      <c r="I245" s="268"/>
      <c r="J245" s="173" t="s">
        <v>2044</v>
      </c>
      <c r="K245" s="174">
        <v>1</v>
      </c>
      <c r="L245" s="277">
        <v>0</v>
      </c>
      <c r="M245" s="277"/>
      <c r="N245" s="267">
        <f>ROUND(L245*K245,2)</f>
        <v>0</v>
      </c>
      <c r="O245" s="267"/>
      <c r="P245" s="267"/>
      <c r="Q245" s="267"/>
      <c r="R245" s="145"/>
      <c r="T245" s="175" t="s">
        <v>5</v>
      </c>
      <c r="U245" s="48" t="s">
        <v>42</v>
      </c>
      <c r="V245" s="40"/>
      <c r="W245" s="176">
        <f>V245*K245</f>
        <v>0</v>
      </c>
      <c r="X245" s="176">
        <v>0</v>
      </c>
      <c r="Y245" s="176">
        <f>X245*K245</f>
        <v>0</v>
      </c>
      <c r="Z245" s="176">
        <v>0</v>
      </c>
      <c r="AA245" s="177">
        <f>Z245*K245</f>
        <v>0</v>
      </c>
      <c r="AR245" s="23" t="s">
        <v>2045</v>
      </c>
      <c r="AT245" s="23" t="s">
        <v>193</v>
      </c>
      <c r="AU245" s="23" t="s">
        <v>82</v>
      </c>
      <c r="AY245" s="23" t="s">
        <v>192</v>
      </c>
      <c r="BE245" s="118">
        <f>IF(U245="základná",N245,0)</f>
        <v>0</v>
      </c>
      <c r="BF245" s="118">
        <f>IF(U245="znížená",N245,0)</f>
        <v>0</v>
      </c>
      <c r="BG245" s="118">
        <f>IF(U245="zákl. prenesená",N245,0)</f>
        <v>0</v>
      </c>
      <c r="BH245" s="118">
        <f>IF(U245="zníž. prenesená",N245,0)</f>
        <v>0</v>
      </c>
      <c r="BI245" s="118">
        <f>IF(U245="nulová",N245,0)</f>
        <v>0</v>
      </c>
      <c r="BJ245" s="23" t="s">
        <v>87</v>
      </c>
      <c r="BK245" s="118">
        <f>ROUND(L245*K245,2)</f>
        <v>0</v>
      </c>
      <c r="BL245" s="23" t="s">
        <v>2045</v>
      </c>
      <c r="BM245" s="23" t="s">
        <v>1981</v>
      </c>
    </row>
    <row r="246" spans="2:65" s="1" customFormat="1" ht="16.5" customHeight="1">
      <c r="B246" s="142"/>
      <c r="C246" s="171" t="s">
        <v>1804</v>
      </c>
      <c r="D246" s="171" t="s">
        <v>193</v>
      </c>
      <c r="E246" s="172" t="s">
        <v>2284</v>
      </c>
      <c r="F246" s="268" t="s">
        <v>2285</v>
      </c>
      <c r="G246" s="268"/>
      <c r="H246" s="268"/>
      <c r="I246" s="268"/>
      <c r="J246" s="173" t="s">
        <v>2044</v>
      </c>
      <c r="K246" s="174">
        <v>24</v>
      </c>
      <c r="L246" s="277">
        <v>0</v>
      </c>
      <c r="M246" s="277"/>
      <c r="N246" s="267">
        <f>ROUND(L246*K246,2)</f>
        <v>0</v>
      </c>
      <c r="O246" s="267"/>
      <c r="P246" s="267"/>
      <c r="Q246" s="267"/>
      <c r="R246" s="145"/>
      <c r="T246" s="175" t="s">
        <v>5</v>
      </c>
      <c r="U246" s="48" t="s">
        <v>42</v>
      </c>
      <c r="V246" s="40"/>
      <c r="W246" s="176">
        <f>V246*K246</f>
        <v>0</v>
      </c>
      <c r="X246" s="176">
        <v>0</v>
      </c>
      <c r="Y246" s="176">
        <f>X246*K246</f>
        <v>0</v>
      </c>
      <c r="Z246" s="176">
        <v>0</v>
      </c>
      <c r="AA246" s="177">
        <f>Z246*K246</f>
        <v>0</v>
      </c>
      <c r="AR246" s="23" t="s">
        <v>2045</v>
      </c>
      <c r="AT246" s="23" t="s">
        <v>193</v>
      </c>
      <c r="AU246" s="23" t="s">
        <v>82</v>
      </c>
      <c r="AY246" s="23" t="s">
        <v>192</v>
      </c>
      <c r="BE246" s="118">
        <f>IF(U246="základná",N246,0)</f>
        <v>0</v>
      </c>
      <c r="BF246" s="118">
        <f>IF(U246="znížená",N246,0)</f>
        <v>0</v>
      </c>
      <c r="BG246" s="118">
        <f>IF(U246="zákl. prenesená",N246,0)</f>
        <v>0</v>
      </c>
      <c r="BH246" s="118">
        <f>IF(U246="zníž. prenesená",N246,0)</f>
        <v>0</v>
      </c>
      <c r="BI246" s="118">
        <f>IF(U246="nulová",N246,0)</f>
        <v>0</v>
      </c>
      <c r="BJ246" s="23" t="s">
        <v>87</v>
      </c>
      <c r="BK246" s="118">
        <f>ROUND(L246*K246,2)</f>
        <v>0</v>
      </c>
      <c r="BL246" s="23" t="s">
        <v>2045</v>
      </c>
      <c r="BM246" s="23" t="s">
        <v>1984</v>
      </c>
    </row>
    <row r="247" spans="2:65" s="1" customFormat="1" ht="49.9" customHeight="1">
      <c r="B247" s="39"/>
      <c r="C247" s="40"/>
      <c r="D247" s="162" t="s">
        <v>645</v>
      </c>
      <c r="E247" s="40"/>
      <c r="F247" s="40"/>
      <c r="G247" s="40"/>
      <c r="H247" s="40"/>
      <c r="I247" s="40"/>
      <c r="J247" s="40"/>
      <c r="K247" s="40"/>
      <c r="L247" s="40"/>
      <c r="M247" s="40"/>
      <c r="N247" s="312">
        <f t="shared" ref="N247:N252" si="55">BK247</f>
        <v>0</v>
      </c>
      <c r="O247" s="313"/>
      <c r="P247" s="313"/>
      <c r="Q247" s="313"/>
      <c r="R247" s="41"/>
      <c r="T247" s="209"/>
      <c r="U247" s="40"/>
      <c r="V247" s="40"/>
      <c r="W247" s="40"/>
      <c r="X247" s="40"/>
      <c r="Y247" s="40"/>
      <c r="Z247" s="40"/>
      <c r="AA247" s="78"/>
      <c r="AT247" s="23" t="s">
        <v>74</v>
      </c>
      <c r="AU247" s="23" t="s">
        <v>75</v>
      </c>
      <c r="AY247" s="23" t="s">
        <v>646</v>
      </c>
      <c r="BK247" s="118">
        <f>SUM(BK248:BK252)</f>
        <v>0</v>
      </c>
    </row>
    <row r="248" spans="2:65" s="1" customFormat="1" ht="22.35" customHeight="1">
      <c r="B248" s="39"/>
      <c r="C248" s="210" t="s">
        <v>5</v>
      </c>
      <c r="D248" s="210" t="s">
        <v>193</v>
      </c>
      <c r="E248" s="211" t="s">
        <v>5</v>
      </c>
      <c r="F248" s="314" t="s">
        <v>5</v>
      </c>
      <c r="G248" s="314"/>
      <c r="H248" s="314"/>
      <c r="I248" s="314"/>
      <c r="J248" s="212" t="s">
        <v>5</v>
      </c>
      <c r="K248" s="213"/>
      <c r="L248" s="277"/>
      <c r="M248" s="311"/>
      <c r="N248" s="311">
        <f t="shared" si="55"/>
        <v>0</v>
      </c>
      <c r="O248" s="311"/>
      <c r="P248" s="311"/>
      <c r="Q248" s="311"/>
      <c r="R248" s="41"/>
      <c r="T248" s="175" t="s">
        <v>5</v>
      </c>
      <c r="U248" s="214" t="s">
        <v>42</v>
      </c>
      <c r="V248" s="40"/>
      <c r="W248" s="40"/>
      <c r="X248" s="40"/>
      <c r="Y248" s="40"/>
      <c r="Z248" s="40"/>
      <c r="AA248" s="78"/>
      <c r="AT248" s="23" t="s">
        <v>646</v>
      </c>
      <c r="AU248" s="23" t="s">
        <v>82</v>
      </c>
      <c r="AY248" s="23" t="s">
        <v>646</v>
      </c>
      <c r="BE248" s="118">
        <f>IF(U248="základná",N248,0)</f>
        <v>0</v>
      </c>
      <c r="BF248" s="118">
        <f>IF(U248="znížená",N248,0)</f>
        <v>0</v>
      </c>
      <c r="BG248" s="118">
        <f>IF(U248="zákl. prenesená",N248,0)</f>
        <v>0</v>
      </c>
      <c r="BH248" s="118">
        <f>IF(U248="zníž. prenesená",N248,0)</f>
        <v>0</v>
      </c>
      <c r="BI248" s="118">
        <f>IF(U248="nulová",N248,0)</f>
        <v>0</v>
      </c>
      <c r="BJ248" s="23" t="s">
        <v>87</v>
      </c>
      <c r="BK248" s="118">
        <f>L248*K248</f>
        <v>0</v>
      </c>
    </row>
    <row r="249" spans="2:65" s="1" customFormat="1" ht="22.35" customHeight="1">
      <c r="B249" s="39"/>
      <c r="C249" s="210" t="s">
        <v>5</v>
      </c>
      <c r="D249" s="210" t="s">
        <v>193</v>
      </c>
      <c r="E249" s="211" t="s">
        <v>5</v>
      </c>
      <c r="F249" s="314" t="s">
        <v>5</v>
      </c>
      <c r="G249" s="314"/>
      <c r="H249" s="314"/>
      <c r="I249" s="314"/>
      <c r="J249" s="212" t="s">
        <v>5</v>
      </c>
      <c r="K249" s="213"/>
      <c r="L249" s="277"/>
      <c r="M249" s="311"/>
      <c r="N249" s="311">
        <f t="shared" si="55"/>
        <v>0</v>
      </c>
      <c r="O249" s="311"/>
      <c r="P249" s="311"/>
      <c r="Q249" s="311"/>
      <c r="R249" s="41"/>
      <c r="T249" s="175" t="s">
        <v>5</v>
      </c>
      <c r="U249" s="214" t="s">
        <v>42</v>
      </c>
      <c r="V249" s="40"/>
      <c r="W249" s="40"/>
      <c r="X249" s="40"/>
      <c r="Y249" s="40"/>
      <c r="Z249" s="40"/>
      <c r="AA249" s="78"/>
      <c r="AT249" s="23" t="s">
        <v>646</v>
      </c>
      <c r="AU249" s="23" t="s">
        <v>82</v>
      </c>
      <c r="AY249" s="23" t="s">
        <v>646</v>
      </c>
      <c r="BE249" s="118">
        <f>IF(U249="základná",N249,0)</f>
        <v>0</v>
      </c>
      <c r="BF249" s="118">
        <f>IF(U249="znížená",N249,0)</f>
        <v>0</v>
      </c>
      <c r="BG249" s="118">
        <f>IF(U249="zákl. prenesená",N249,0)</f>
        <v>0</v>
      </c>
      <c r="BH249" s="118">
        <f>IF(U249="zníž. prenesená",N249,0)</f>
        <v>0</v>
      </c>
      <c r="BI249" s="118">
        <f>IF(U249="nulová",N249,0)</f>
        <v>0</v>
      </c>
      <c r="BJ249" s="23" t="s">
        <v>87</v>
      </c>
      <c r="BK249" s="118">
        <f>L249*K249</f>
        <v>0</v>
      </c>
    </row>
    <row r="250" spans="2:65" s="1" customFormat="1" ht="22.35" customHeight="1">
      <c r="B250" s="39"/>
      <c r="C250" s="210" t="s">
        <v>5</v>
      </c>
      <c r="D250" s="210" t="s">
        <v>193</v>
      </c>
      <c r="E250" s="211" t="s">
        <v>5</v>
      </c>
      <c r="F250" s="314" t="s">
        <v>5</v>
      </c>
      <c r="G250" s="314"/>
      <c r="H250" s="314"/>
      <c r="I250" s="314"/>
      <c r="J250" s="212" t="s">
        <v>5</v>
      </c>
      <c r="K250" s="213"/>
      <c r="L250" s="277"/>
      <c r="M250" s="311"/>
      <c r="N250" s="311">
        <f t="shared" si="55"/>
        <v>0</v>
      </c>
      <c r="O250" s="311"/>
      <c r="P250" s="311"/>
      <c r="Q250" s="311"/>
      <c r="R250" s="41"/>
      <c r="T250" s="175" t="s">
        <v>5</v>
      </c>
      <c r="U250" s="214" t="s">
        <v>42</v>
      </c>
      <c r="V250" s="40"/>
      <c r="W250" s="40"/>
      <c r="X250" s="40"/>
      <c r="Y250" s="40"/>
      <c r="Z250" s="40"/>
      <c r="AA250" s="78"/>
      <c r="AT250" s="23" t="s">
        <v>646</v>
      </c>
      <c r="AU250" s="23" t="s">
        <v>82</v>
      </c>
      <c r="AY250" s="23" t="s">
        <v>646</v>
      </c>
      <c r="BE250" s="118">
        <f>IF(U250="základná",N250,0)</f>
        <v>0</v>
      </c>
      <c r="BF250" s="118">
        <f>IF(U250="znížená",N250,0)</f>
        <v>0</v>
      </c>
      <c r="BG250" s="118">
        <f>IF(U250="zákl. prenesená",N250,0)</f>
        <v>0</v>
      </c>
      <c r="BH250" s="118">
        <f>IF(U250="zníž. prenesená",N250,0)</f>
        <v>0</v>
      </c>
      <c r="BI250" s="118">
        <f>IF(U250="nulová",N250,0)</f>
        <v>0</v>
      </c>
      <c r="BJ250" s="23" t="s">
        <v>87</v>
      </c>
      <c r="BK250" s="118">
        <f>L250*K250</f>
        <v>0</v>
      </c>
    </row>
    <row r="251" spans="2:65" s="1" customFormat="1" ht="22.35" customHeight="1">
      <c r="B251" s="39"/>
      <c r="C251" s="210" t="s">
        <v>5</v>
      </c>
      <c r="D251" s="210" t="s">
        <v>193</v>
      </c>
      <c r="E251" s="211" t="s">
        <v>5</v>
      </c>
      <c r="F251" s="314" t="s">
        <v>5</v>
      </c>
      <c r="G251" s="314"/>
      <c r="H251" s="314"/>
      <c r="I251" s="314"/>
      <c r="J251" s="212" t="s">
        <v>5</v>
      </c>
      <c r="K251" s="213"/>
      <c r="L251" s="277"/>
      <c r="M251" s="311"/>
      <c r="N251" s="311">
        <f t="shared" si="55"/>
        <v>0</v>
      </c>
      <c r="O251" s="311"/>
      <c r="P251" s="311"/>
      <c r="Q251" s="311"/>
      <c r="R251" s="41"/>
      <c r="T251" s="175" t="s">
        <v>5</v>
      </c>
      <c r="U251" s="214" t="s">
        <v>42</v>
      </c>
      <c r="V251" s="40"/>
      <c r="W251" s="40"/>
      <c r="X251" s="40"/>
      <c r="Y251" s="40"/>
      <c r="Z251" s="40"/>
      <c r="AA251" s="78"/>
      <c r="AT251" s="23" t="s">
        <v>646</v>
      </c>
      <c r="AU251" s="23" t="s">
        <v>82</v>
      </c>
      <c r="AY251" s="23" t="s">
        <v>646</v>
      </c>
      <c r="BE251" s="118">
        <f>IF(U251="základná",N251,0)</f>
        <v>0</v>
      </c>
      <c r="BF251" s="118">
        <f>IF(U251="znížená",N251,0)</f>
        <v>0</v>
      </c>
      <c r="BG251" s="118">
        <f>IF(U251="zákl. prenesená",N251,0)</f>
        <v>0</v>
      </c>
      <c r="BH251" s="118">
        <f>IF(U251="zníž. prenesená",N251,0)</f>
        <v>0</v>
      </c>
      <c r="BI251" s="118">
        <f>IF(U251="nulová",N251,0)</f>
        <v>0</v>
      </c>
      <c r="BJ251" s="23" t="s">
        <v>87</v>
      </c>
      <c r="BK251" s="118">
        <f>L251*K251</f>
        <v>0</v>
      </c>
    </row>
    <row r="252" spans="2:65" s="1" customFormat="1" ht="22.35" customHeight="1">
      <c r="B252" s="39"/>
      <c r="C252" s="210" t="s">
        <v>5</v>
      </c>
      <c r="D252" s="210" t="s">
        <v>193</v>
      </c>
      <c r="E252" s="211" t="s">
        <v>5</v>
      </c>
      <c r="F252" s="314" t="s">
        <v>5</v>
      </c>
      <c r="G252" s="314"/>
      <c r="H252" s="314"/>
      <c r="I252" s="314"/>
      <c r="J252" s="212" t="s">
        <v>5</v>
      </c>
      <c r="K252" s="213"/>
      <c r="L252" s="277"/>
      <c r="M252" s="311"/>
      <c r="N252" s="311">
        <f t="shared" si="55"/>
        <v>0</v>
      </c>
      <c r="O252" s="311"/>
      <c r="P252" s="311"/>
      <c r="Q252" s="311"/>
      <c r="R252" s="41"/>
      <c r="T252" s="175" t="s">
        <v>5</v>
      </c>
      <c r="U252" s="214" t="s">
        <v>42</v>
      </c>
      <c r="V252" s="60"/>
      <c r="W252" s="60"/>
      <c r="X252" s="60"/>
      <c r="Y252" s="60"/>
      <c r="Z252" s="60"/>
      <c r="AA252" s="62"/>
      <c r="AT252" s="23" t="s">
        <v>646</v>
      </c>
      <c r="AU252" s="23" t="s">
        <v>82</v>
      </c>
      <c r="AY252" s="23" t="s">
        <v>646</v>
      </c>
      <c r="BE252" s="118">
        <f>IF(U252="základná",N252,0)</f>
        <v>0</v>
      </c>
      <c r="BF252" s="118">
        <f>IF(U252="znížená",N252,0)</f>
        <v>0</v>
      </c>
      <c r="BG252" s="118">
        <f>IF(U252="zákl. prenesená",N252,0)</f>
        <v>0</v>
      </c>
      <c r="BH252" s="118">
        <f>IF(U252="zníž. prenesená",N252,0)</f>
        <v>0</v>
      </c>
      <c r="BI252" s="118">
        <f>IF(U252="nulová",N252,0)</f>
        <v>0</v>
      </c>
      <c r="BJ252" s="23" t="s">
        <v>87</v>
      </c>
      <c r="BK252" s="118">
        <f>L252*K252</f>
        <v>0</v>
      </c>
    </row>
    <row r="253" spans="2:65" s="1" customFormat="1" ht="6.95" customHeight="1">
      <c r="B253" s="63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5"/>
    </row>
  </sheetData>
  <mergeCells count="427">
    <mergeCell ref="N248:Q248"/>
    <mergeCell ref="N249:Q249"/>
    <mergeCell ref="N250:Q250"/>
    <mergeCell ref="N251:Q251"/>
    <mergeCell ref="N252:Q252"/>
    <mergeCell ref="N242:Q242"/>
    <mergeCell ref="N247:Q247"/>
    <mergeCell ref="F236:I236"/>
    <mergeCell ref="F235:I235"/>
    <mergeCell ref="F237:I237"/>
    <mergeCell ref="F238:I238"/>
    <mergeCell ref="F239:I239"/>
    <mergeCell ref="F240:I240"/>
    <mergeCell ref="F241:I241"/>
    <mergeCell ref="F243:I243"/>
    <mergeCell ref="F244:I244"/>
    <mergeCell ref="F245:I245"/>
    <mergeCell ref="F246:I246"/>
    <mergeCell ref="N237:Q237"/>
    <mergeCell ref="N238:Q238"/>
    <mergeCell ref="N239:Q239"/>
    <mergeCell ref="N240:Q240"/>
    <mergeCell ref="N241:Q241"/>
    <mergeCell ref="N245:Q245"/>
    <mergeCell ref="N243:Q243"/>
    <mergeCell ref="N244:Q244"/>
    <mergeCell ref="N246:Q246"/>
    <mergeCell ref="F248:I248"/>
    <mergeCell ref="F249:I249"/>
    <mergeCell ref="F250:I250"/>
    <mergeCell ref="F251:I251"/>
    <mergeCell ref="F252:I252"/>
    <mergeCell ref="L236:M236"/>
    <mergeCell ref="L235:M235"/>
    <mergeCell ref="L237:M237"/>
    <mergeCell ref="L238:M238"/>
    <mergeCell ref="L239:M239"/>
    <mergeCell ref="L240:M240"/>
    <mergeCell ref="L241:M241"/>
    <mergeCell ref="L243:M243"/>
    <mergeCell ref="L244:M244"/>
    <mergeCell ref="L245:M245"/>
    <mergeCell ref="L246:M246"/>
    <mergeCell ref="L248:M248"/>
    <mergeCell ref="L249:M249"/>
    <mergeCell ref="L250:M250"/>
    <mergeCell ref="L251:M251"/>
    <mergeCell ref="L252:M252"/>
    <mergeCell ref="N197:Q197"/>
    <mergeCell ref="N198:Q198"/>
    <mergeCell ref="N199:Q199"/>
    <mergeCell ref="N200:Q200"/>
    <mergeCell ref="N201:Q201"/>
    <mergeCell ref="N202:Q202"/>
    <mergeCell ref="N203:Q203"/>
    <mergeCell ref="N204:Q204"/>
    <mergeCell ref="N205:Q205"/>
    <mergeCell ref="N206:Q206"/>
    <mergeCell ref="N207:Q207"/>
    <mergeCell ref="N208:Q208"/>
    <mergeCell ref="N209:Q209"/>
    <mergeCell ref="N210:Q210"/>
    <mergeCell ref="N211:Q211"/>
    <mergeCell ref="F205:I205"/>
    <mergeCell ref="F206:I206"/>
    <mergeCell ref="F207:I207"/>
    <mergeCell ref="F208:I208"/>
    <mergeCell ref="F209:I209"/>
    <mergeCell ref="F210:I210"/>
    <mergeCell ref="F211:I211"/>
    <mergeCell ref="F212:I212"/>
    <mergeCell ref="F213:I213"/>
    <mergeCell ref="F214:I214"/>
    <mergeCell ref="F215:I215"/>
    <mergeCell ref="F216:I216"/>
    <mergeCell ref="F217:I217"/>
    <mergeCell ref="F218:I218"/>
    <mergeCell ref="L205:M205"/>
    <mergeCell ref="L206:M206"/>
    <mergeCell ref="L207:M207"/>
    <mergeCell ref="L208:M208"/>
    <mergeCell ref="L209:M209"/>
    <mergeCell ref="L210:M210"/>
    <mergeCell ref="L211:M211"/>
    <mergeCell ref="L212:M212"/>
    <mergeCell ref="L213:M213"/>
    <mergeCell ref="L214:M214"/>
    <mergeCell ref="L215:M215"/>
    <mergeCell ref="L216:M216"/>
    <mergeCell ref="L217:M217"/>
    <mergeCell ref="L218:M218"/>
    <mergeCell ref="N212:Q212"/>
    <mergeCell ref="N213:Q213"/>
    <mergeCell ref="N214:Q214"/>
    <mergeCell ref="N215:Q215"/>
    <mergeCell ref="N216:Q216"/>
    <mergeCell ref="N217:Q217"/>
    <mergeCell ref="N218:Q218"/>
    <mergeCell ref="N220:Q220"/>
    <mergeCell ref="N221:Q221"/>
    <mergeCell ref="N222:Q222"/>
    <mergeCell ref="N223:Q223"/>
    <mergeCell ref="N224:Q224"/>
    <mergeCell ref="N225:Q225"/>
    <mergeCell ref="N226:Q226"/>
    <mergeCell ref="N227:Q227"/>
    <mergeCell ref="N219:Q219"/>
    <mergeCell ref="F220:I220"/>
    <mergeCell ref="F222:I222"/>
    <mergeCell ref="F221:I221"/>
    <mergeCell ref="F223:I223"/>
    <mergeCell ref="F224:I224"/>
    <mergeCell ref="F225:I225"/>
    <mergeCell ref="F226:I226"/>
    <mergeCell ref="F227:I227"/>
    <mergeCell ref="F228:I228"/>
    <mergeCell ref="F229:I229"/>
    <mergeCell ref="F230:I230"/>
    <mergeCell ref="F231:I231"/>
    <mergeCell ref="F232:I232"/>
    <mergeCell ref="F233:I233"/>
    <mergeCell ref="F234:I234"/>
    <mergeCell ref="L220:M220"/>
    <mergeCell ref="L222:M222"/>
    <mergeCell ref="L221:M221"/>
    <mergeCell ref="L223:M223"/>
    <mergeCell ref="L224:M224"/>
    <mergeCell ref="L225:M225"/>
    <mergeCell ref="L226:M226"/>
    <mergeCell ref="L227:M227"/>
    <mergeCell ref="L228:M228"/>
    <mergeCell ref="L229:M229"/>
    <mergeCell ref="L230:M230"/>
    <mergeCell ref="L231:M231"/>
    <mergeCell ref="L232:M232"/>
    <mergeCell ref="L233:M233"/>
    <mergeCell ref="L234:M234"/>
    <mergeCell ref="N228:Q228"/>
    <mergeCell ref="N229:Q229"/>
    <mergeCell ref="N230:Q230"/>
    <mergeCell ref="N231:Q231"/>
    <mergeCell ref="N232:Q232"/>
    <mergeCell ref="N233:Q233"/>
    <mergeCell ref="N234:Q234"/>
    <mergeCell ref="N235:Q235"/>
    <mergeCell ref="N236:Q236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6:Q96"/>
    <mergeCell ref="N94:Q94"/>
    <mergeCell ref="N90:Q90"/>
    <mergeCell ref="N91:Q91"/>
    <mergeCell ref="N92:Q92"/>
    <mergeCell ref="N93:Q93"/>
    <mergeCell ref="N95:Q95"/>
    <mergeCell ref="N97:Q97"/>
    <mergeCell ref="N98:Q98"/>
    <mergeCell ref="N99:Q99"/>
    <mergeCell ref="N100:Q100"/>
    <mergeCell ref="N102:Q102"/>
    <mergeCell ref="N103:Q103"/>
    <mergeCell ref="N104:Q104"/>
    <mergeCell ref="N105:Q105"/>
    <mergeCell ref="N106:Q106"/>
    <mergeCell ref="N107:Q107"/>
    <mergeCell ref="N108:Q108"/>
    <mergeCell ref="L110:Q110"/>
    <mergeCell ref="C116:Q116"/>
    <mergeCell ref="F118:P118"/>
    <mergeCell ref="F119:P119"/>
    <mergeCell ref="F120:P120"/>
    <mergeCell ref="M122:P122"/>
    <mergeCell ref="M124:Q124"/>
    <mergeCell ref="M125:Q125"/>
    <mergeCell ref="F127:I127"/>
    <mergeCell ref="F131:I131"/>
    <mergeCell ref="L127:M127"/>
    <mergeCell ref="N127:Q127"/>
    <mergeCell ref="L131:M131"/>
    <mergeCell ref="N131:Q131"/>
    <mergeCell ref="F132:I132"/>
    <mergeCell ref="L132:M132"/>
    <mergeCell ref="N132:Q132"/>
    <mergeCell ref="F137:I137"/>
    <mergeCell ref="L137:M137"/>
    <mergeCell ref="N137:Q137"/>
    <mergeCell ref="D104:H104"/>
    <mergeCell ref="D103:H103"/>
    <mergeCell ref="D105:H105"/>
    <mergeCell ref="D106:H106"/>
    <mergeCell ref="D107:H107"/>
    <mergeCell ref="F140:I140"/>
    <mergeCell ref="N128:Q128"/>
    <mergeCell ref="N129:Q129"/>
    <mergeCell ref="N130:Q130"/>
    <mergeCell ref="N133:Q133"/>
    <mergeCell ref="N138:Q138"/>
    <mergeCell ref="N139:Q139"/>
    <mergeCell ref="F134:I134"/>
    <mergeCell ref="F136:I136"/>
    <mergeCell ref="L134:M134"/>
    <mergeCell ref="N134:Q134"/>
    <mergeCell ref="F135:I135"/>
    <mergeCell ref="L135:M135"/>
    <mergeCell ref="N135:Q135"/>
    <mergeCell ref="L136:M136"/>
    <mergeCell ref="N136:Q136"/>
    <mergeCell ref="F141:I141"/>
    <mergeCell ref="L140:M140"/>
    <mergeCell ref="N140:Q140"/>
    <mergeCell ref="L141:M141"/>
    <mergeCell ref="N141:Q141"/>
    <mergeCell ref="N142:Q142"/>
    <mergeCell ref="N143:Q143"/>
    <mergeCell ref="N144:Q144"/>
    <mergeCell ref="N145:Q145"/>
    <mergeCell ref="N146:Q146"/>
    <mergeCell ref="N147:Q147"/>
    <mergeCell ref="N148:Q148"/>
    <mergeCell ref="F142:I142"/>
    <mergeCell ref="F145:I145"/>
    <mergeCell ref="F143:I143"/>
    <mergeCell ref="F144:I144"/>
    <mergeCell ref="F146:I146"/>
    <mergeCell ref="F147:I147"/>
    <mergeCell ref="F148:I148"/>
    <mergeCell ref="F149:I149"/>
    <mergeCell ref="F150:I150"/>
    <mergeCell ref="F151:I151"/>
    <mergeCell ref="F152:I152"/>
    <mergeCell ref="F153:I153"/>
    <mergeCell ref="F154:I154"/>
    <mergeCell ref="F156:I156"/>
    <mergeCell ref="F157:I157"/>
    <mergeCell ref="L142:M142"/>
    <mergeCell ref="L147:M147"/>
    <mergeCell ref="L143:M143"/>
    <mergeCell ref="L144:M144"/>
    <mergeCell ref="L145:M145"/>
    <mergeCell ref="L146:M146"/>
    <mergeCell ref="L148:M148"/>
    <mergeCell ref="L149:M149"/>
    <mergeCell ref="L150:M150"/>
    <mergeCell ref="L151:M151"/>
    <mergeCell ref="L152:M152"/>
    <mergeCell ref="L153:M153"/>
    <mergeCell ref="L154:M154"/>
    <mergeCell ref="L156:M156"/>
    <mergeCell ref="L157:M157"/>
    <mergeCell ref="N165:Q165"/>
    <mergeCell ref="N163:Q163"/>
    <mergeCell ref="N164:Q164"/>
    <mergeCell ref="N162:Q162"/>
    <mergeCell ref="F158:I158"/>
    <mergeCell ref="F159:I159"/>
    <mergeCell ref="F160:I160"/>
    <mergeCell ref="F161:I161"/>
    <mergeCell ref="F163:I163"/>
    <mergeCell ref="F164:I164"/>
    <mergeCell ref="F165:I165"/>
    <mergeCell ref="N159:Q159"/>
    <mergeCell ref="N160:Q160"/>
    <mergeCell ref="N161:Q161"/>
    <mergeCell ref="F166:I166"/>
    <mergeCell ref="F167:I167"/>
    <mergeCell ref="F168:I168"/>
    <mergeCell ref="F169:I169"/>
    <mergeCell ref="F170:I170"/>
    <mergeCell ref="F171:I171"/>
    <mergeCell ref="F172:I172"/>
    <mergeCell ref="F173:I173"/>
    <mergeCell ref="L158:M158"/>
    <mergeCell ref="L159:M159"/>
    <mergeCell ref="L160:M160"/>
    <mergeCell ref="L161:M161"/>
    <mergeCell ref="L163:M163"/>
    <mergeCell ref="L164:M164"/>
    <mergeCell ref="L165:M165"/>
    <mergeCell ref="L166:M166"/>
    <mergeCell ref="L167:M167"/>
    <mergeCell ref="L168:M168"/>
    <mergeCell ref="L169:M169"/>
    <mergeCell ref="L170:M170"/>
    <mergeCell ref="L171:M171"/>
    <mergeCell ref="L172:M172"/>
    <mergeCell ref="L173:M173"/>
    <mergeCell ref="N166:Q166"/>
    <mergeCell ref="N167:Q167"/>
    <mergeCell ref="N168:Q168"/>
    <mergeCell ref="N169:Q169"/>
    <mergeCell ref="N170:Q170"/>
    <mergeCell ref="N171:Q171"/>
    <mergeCell ref="N172:Q172"/>
    <mergeCell ref="N173:Q173"/>
    <mergeCell ref="N174:Q174"/>
    <mergeCell ref="N175:Q175"/>
    <mergeCell ref="N176:Q176"/>
    <mergeCell ref="N177:Q177"/>
    <mergeCell ref="N178:Q178"/>
    <mergeCell ref="N179:Q179"/>
    <mergeCell ref="N180:Q180"/>
    <mergeCell ref="F174:I174"/>
    <mergeCell ref="F175:I175"/>
    <mergeCell ref="F176:I176"/>
    <mergeCell ref="F177:I177"/>
    <mergeCell ref="F178:I178"/>
    <mergeCell ref="F179:I179"/>
    <mergeCell ref="F180:I180"/>
    <mergeCell ref="F181:I181"/>
    <mergeCell ref="F182:I182"/>
    <mergeCell ref="F183:I183"/>
    <mergeCell ref="F184:I184"/>
    <mergeCell ref="F185:I185"/>
    <mergeCell ref="F186:I186"/>
    <mergeCell ref="F187:I187"/>
    <mergeCell ref="F188:I188"/>
    <mergeCell ref="L174:M174"/>
    <mergeCell ref="L175:M175"/>
    <mergeCell ref="L176:M176"/>
    <mergeCell ref="L177:M177"/>
    <mergeCell ref="L178:M178"/>
    <mergeCell ref="L179:M179"/>
    <mergeCell ref="L180:M180"/>
    <mergeCell ref="L181:M181"/>
    <mergeCell ref="L182:M182"/>
    <mergeCell ref="L183:M183"/>
    <mergeCell ref="L184:M184"/>
    <mergeCell ref="L185:M185"/>
    <mergeCell ref="L186:M186"/>
    <mergeCell ref="L187:M187"/>
    <mergeCell ref="L188:M188"/>
    <mergeCell ref="N181:Q181"/>
    <mergeCell ref="N182:Q182"/>
    <mergeCell ref="N183:Q183"/>
    <mergeCell ref="N184:Q184"/>
    <mergeCell ref="N185:Q185"/>
    <mergeCell ref="N186:Q186"/>
    <mergeCell ref="N187:Q187"/>
    <mergeCell ref="N188:Q188"/>
    <mergeCell ref="N189:Q189"/>
    <mergeCell ref="N190:Q190"/>
    <mergeCell ref="N191:Q191"/>
    <mergeCell ref="N192:Q192"/>
    <mergeCell ref="N193:Q193"/>
    <mergeCell ref="N195:Q195"/>
    <mergeCell ref="N196:Q196"/>
    <mergeCell ref="N194:Q194"/>
    <mergeCell ref="F189:I189"/>
    <mergeCell ref="F190:I190"/>
    <mergeCell ref="F191:I191"/>
    <mergeCell ref="F192:I192"/>
    <mergeCell ref="F193:I193"/>
    <mergeCell ref="F195:I195"/>
    <mergeCell ref="F196:I196"/>
    <mergeCell ref="F197:I197"/>
    <mergeCell ref="F198:I198"/>
    <mergeCell ref="F199:I199"/>
    <mergeCell ref="F200:I200"/>
    <mergeCell ref="F201:I201"/>
    <mergeCell ref="F202:I202"/>
    <mergeCell ref="F203:I203"/>
    <mergeCell ref="F204:I204"/>
    <mergeCell ref="L189:M189"/>
    <mergeCell ref="L190:M190"/>
    <mergeCell ref="L191:M191"/>
    <mergeCell ref="L192:M192"/>
    <mergeCell ref="L193:M193"/>
    <mergeCell ref="L195:M195"/>
    <mergeCell ref="L196:M196"/>
    <mergeCell ref="L197:M197"/>
    <mergeCell ref="L198:M198"/>
    <mergeCell ref="L199:M199"/>
    <mergeCell ref="L200:M200"/>
    <mergeCell ref="L201:M201"/>
    <mergeCell ref="L202:M202"/>
    <mergeCell ref="L203:M203"/>
    <mergeCell ref="L204:M204"/>
    <mergeCell ref="N149:Q149"/>
    <mergeCell ref="N152:Q152"/>
    <mergeCell ref="N150:Q150"/>
    <mergeCell ref="N151:Q151"/>
    <mergeCell ref="N153:Q153"/>
    <mergeCell ref="N154:Q154"/>
    <mergeCell ref="N156:Q156"/>
    <mergeCell ref="N157:Q157"/>
    <mergeCell ref="N158:Q158"/>
    <mergeCell ref="N155:Q155"/>
  </mergeCells>
  <dataValidations count="2">
    <dataValidation type="list" allowBlank="1" showInputMessage="1" showErrorMessage="1" error="Povolené sú hodnoty K, M." sqref="D248:D253" xr:uid="{00000000-0002-0000-0B00-000000000000}">
      <formula1>"K, M"</formula1>
    </dataValidation>
    <dataValidation type="list" allowBlank="1" showInputMessage="1" showErrorMessage="1" error="Povolené sú hodnoty základná, znížená, nulová." sqref="U248:U253" xr:uid="{00000000-0002-0000-0B00-000001000000}">
      <formula1>"základná, znížená, nulová"</formula1>
    </dataValidation>
  </dataValidations>
  <hyperlinks>
    <hyperlink ref="F1:G1" location="C2" display="1) Krycí list rozpočtu" xr:uid="{00000000-0004-0000-0B00-000000000000}"/>
    <hyperlink ref="H1:K1" location="C87" display="2) Rekapitulácia rozpočtu" xr:uid="{00000000-0004-0000-0B00-000001000000}"/>
    <hyperlink ref="L1" location="C127" display="3) Rozpočet" xr:uid="{00000000-0004-0000-0B00-000002000000}"/>
    <hyperlink ref="S1:T1" location="'Rekapitulácia stavby'!C2" display="Rekapitulácia stavby" xr:uid="{00000000-0004-0000-0B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BN128"/>
  <sheetViews>
    <sheetView showGridLines="0" workbookViewId="0">
      <pane ySplit="1" topLeftCell="A2" activePane="bottomLeft" state="frozen"/>
      <selection pane="bottomLeft" activeCell="AE124" sqref="AE12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6"/>
      <c r="B1" s="16"/>
      <c r="C1" s="16"/>
      <c r="D1" s="17" t="s">
        <v>1</v>
      </c>
      <c r="E1" s="16"/>
      <c r="F1" s="18" t="s">
        <v>137</v>
      </c>
      <c r="G1" s="18"/>
      <c r="H1" s="309" t="s">
        <v>138</v>
      </c>
      <c r="I1" s="309"/>
      <c r="J1" s="309"/>
      <c r="K1" s="309"/>
      <c r="L1" s="18" t="s">
        <v>139</v>
      </c>
      <c r="M1" s="16"/>
      <c r="N1" s="16"/>
      <c r="O1" s="17" t="s">
        <v>140</v>
      </c>
      <c r="P1" s="16"/>
      <c r="Q1" s="16"/>
      <c r="R1" s="16"/>
      <c r="S1" s="18" t="s">
        <v>141</v>
      </c>
      <c r="T1" s="18"/>
      <c r="U1" s="126"/>
      <c r="V1" s="126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50000000000003" customHeight="1">
      <c r="C2" s="246" t="s">
        <v>7</v>
      </c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S2" s="248" t="s">
        <v>8</v>
      </c>
      <c r="T2" s="249"/>
      <c r="U2" s="249"/>
      <c r="V2" s="249"/>
      <c r="W2" s="249"/>
      <c r="X2" s="249"/>
      <c r="Y2" s="249"/>
      <c r="Z2" s="249"/>
      <c r="AA2" s="249"/>
      <c r="AB2" s="249"/>
      <c r="AC2" s="249"/>
      <c r="AT2" s="23" t="s">
        <v>124</v>
      </c>
    </row>
    <row r="3" spans="1:6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75</v>
      </c>
    </row>
    <row r="4" spans="1:66" ht="36.950000000000003" customHeight="1">
      <c r="B4" s="27"/>
      <c r="C4" s="242" t="s">
        <v>142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8"/>
      <c r="T4" s="22" t="s">
        <v>12</v>
      </c>
      <c r="AT4" s="23" t="s">
        <v>6</v>
      </c>
    </row>
    <row r="5" spans="1:66" ht="6.95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pans="1:66" ht="25.35" customHeight="1">
      <c r="B6" s="27"/>
      <c r="C6" s="30"/>
      <c r="D6" s="34" t="s">
        <v>18</v>
      </c>
      <c r="E6" s="30"/>
      <c r="F6" s="295" t="str">
        <f>'Rekapitulácia stavby'!K6</f>
        <v>Komunitné centrum Vyšný Orlík</v>
      </c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30"/>
      <c r="R6" s="28"/>
    </row>
    <row r="7" spans="1:66" s="1" customFormat="1" ht="32.85" customHeight="1">
      <c r="B7" s="39"/>
      <c r="C7" s="40"/>
      <c r="D7" s="33" t="s">
        <v>143</v>
      </c>
      <c r="E7" s="40"/>
      <c r="F7" s="233" t="s">
        <v>2286</v>
      </c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40"/>
      <c r="R7" s="41"/>
    </row>
    <row r="8" spans="1:66" s="1" customFormat="1" ht="14.45" customHeight="1">
      <c r="B8" s="39"/>
      <c r="C8" s="40"/>
      <c r="D8" s="34" t="s">
        <v>20</v>
      </c>
      <c r="E8" s="40"/>
      <c r="F8" s="32" t="s">
        <v>5</v>
      </c>
      <c r="G8" s="40"/>
      <c r="H8" s="40"/>
      <c r="I8" s="40"/>
      <c r="J8" s="40"/>
      <c r="K8" s="40"/>
      <c r="L8" s="40"/>
      <c r="M8" s="34" t="s">
        <v>21</v>
      </c>
      <c r="N8" s="40"/>
      <c r="O8" s="32" t="s">
        <v>5</v>
      </c>
      <c r="P8" s="40"/>
      <c r="Q8" s="40"/>
      <c r="R8" s="41"/>
    </row>
    <row r="9" spans="1:66" s="1" customFormat="1" ht="14.45" customHeight="1">
      <c r="B9" s="39"/>
      <c r="C9" s="40"/>
      <c r="D9" s="34" t="s">
        <v>22</v>
      </c>
      <c r="E9" s="40"/>
      <c r="F9" s="32" t="s">
        <v>27</v>
      </c>
      <c r="G9" s="40"/>
      <c r="H9" s="40"/>
      <c r="I9" s="40"/>
      <c r="J9" s="40"/>
      <c r="K9" s="40"/>
      <c r="L9" s="40"/>
      <c r="M9" s="34" t="s">
        <v>24</v>
      </c>
      <c r="N9" s="40"/>
      <c r="O9" s="310"/>
      <c r="P9" s="297"/>
      <c r="Q9" s="40"/>
      <c r="R9" s="41"/>
    </row>
    <row r="10" spans="1:66" s="1" customFormat="1" ht="10.9" customHeight="1"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1"/>
    </row>
    <row r="11" spans="1:66" s="1" customFormat="1" ht="14.45" customHeight="1">
      <c r="B11" s="39"/>
      <c r="C11" s="40"/>
      <c r="D11" s="34" t="s">
        <v>25</v>
      </c>
      <c r="E11" s="40"/>
      <c r="F11" s="40"/>
      <c r="G11" s="40"/>
      <c r="H11" s="40"/>
      <c r="I11" s="40"/>
      <c r="J11" s="40"/>
      <c r="K11" s="40"/>
      <c r="L11" s="40"/>
      <c r="M11" s="34" t="s">
        <v>26</v>
      </c>
      <c r="N11" s="40"/>
      <c r="O11" s="250" t="str">
        <f>IF('Rekapitulácia stavby'!AN10="","",'Rekapitulácia stavby'!AN10)</f>
        <v/>
      </c>
      <c r="P11" s="250"/>
      <c r="Q11" s="40"/>
      <c r="R11" s="41"/>
    </row>
    <row r="12" spans="1:66" s="1" customFormat="1" ht="18" customHeight="1">
      <c r="B12" s="39"/>
      <c r="C12" s="40"/>
      <c r="D12" s="40"/>
      <c r="E12" s="32" t="str">
        <f>IF('Rekapitulácia stavby'!E11="","",'Rekapitulácia stavby'!E11)</f>
        <v xml:space="preserve"> </v>
      </c>
      <c r="F12" s="40"/>
      <c r="G12" s="40"/>
      <c r="H12" s="40"/>
      <c r="I12" s="40"/>
      <c r="J12" s="40"/>
      <c r="K12" s="40"/>
      <c r="L12" s="40"/>
      <c r="M12" s="34" t="s">
        <v>28</v>
      </c>
      <c r="N12" s="40"/>
      <c r="O12" s="250" t="str">
        <f>IF('Rekapitulácia stavby'!AN11="","",'Rekapitulácia stavby'!AN11)</f>
        <v/>
      </c>
      <c r="P12" s="250"/>
      <c r="Q12" s="40"/>
      <c r="R12" s="41"/>
    </row>
    <row r="13" spans="1:66" s="1" customFormat="1" ht="6.95" customHeight="1"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1"/>
    </row>
    <row r="14" spans="1:66" s="1" customFormat="1" ht="14.45" customHeight="1">
      <c r="B14" s="39"/>
      <c r="C14" s="40"/>
      <c r="D14" s="34" t="s">
        <v>29</v>
      </c>
      <c r="E14" s="40"/>
      <c r="F14" s="40"/>
      <c r="G14" s="40"/>
      <c r="H14" s="40"/>
      <c r="I14" s="40"/>
      <c r="J14" s="40"/>
      <c r="K14" s="40"/>
      <c r="L14" s="40"/>
      <c r="M14" s="34" t="s">
        <v>26</v>
      </c>
      <c r="N14" s="40"/>
      <c r="O14" s="307" t="str">
        <f>IF('Rekapitulácia stavby'!AN13="","",'Rekapitulácia stavby'!AN13)</f>
        <v/>
      </c>
      <c r="P14" s="250"/>
      <c r="Q14" s="40"/>
      <c r="R14" s="41"/>
    </row>
    <row r="15" spans="1:66" s="1" customFormat="1" ht="18" customHeight="1">
      <c r="B15" s="39"/>
      <c r="C15" s="40"/>
      <c r="D15" s="40"/>
      <c r="E15" s="307" t="str">
        <f>IF('Rekapitulácia stavby'!E14="","",'Rekapitulácia stavby'!E14)</f>
        <v/>
      </c>
      <c r="F15" s="308"/>
      <c r="G15" s="308"/>
      <c r="H15" s="308"/>
      <c r="I15" s="308"/>
      <c r="J15" s="308"/>
      <c r="K15" s="308"/>
      <c r="L15" s="308"/>
      <c r="M15" s="34" t="s">
        <v>28</v>
      </c>
      <c r="N15" s="40"/>
      <c r="O15" s="307" t="str">
        <f>IF('Rekapitulácia stavby'!AN14="","",'Rekapitulácia stavby'!AN14)</f>
        <v/>
      </c>
      <c r="P15" s="250"/>
      <c r="Q15" s="40"/>
      <c r="R15" s="41"/>
    </row>
    <row r="16" spans="1:66" s="1" customFormat="1" ht="6.95" customHeight="1"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1"/>
    </row>
    <row r="17" spans="2:18" s="1" customFormat="1" ht="14.45" customHeight="1">
      <c r="B17" s="39"/>
      <c r="C17" s="40"/>
      <c r="D17" s="34" t="s">
        <v>30</v>
      </c>
      <c r="E17" s="40"/>
      <c r="F17" s="40"/>
      <c r="G17" s="40"/>
      <c r="H17" s="40"/>
      <c r="I17" s="40"/>
      <c r="J17" s="40"/>
      <c r="K17" s="40"/>
      <c r="L17" s="40"/>
      <c r="M17" s="34" t="s">
        <v>26</v>
      </c>
      <c r="N17" s="40"/>
      <c r="O17" s="250" t="s">
        <v>5</v>
      </c>
      <c r="P17" s="250"/>
      <c r="Q17" s="40"/>
      <c r="R17" s="41"/>
    </row>
    <row r="18" spans="2:18" s="1" customFormat="1" ht="18" customHeight="1">
      <c r="B18" s="39"/>
      <c r="C18" s="40"/>
      <c r="D18" s="40"/>
      <c r="E18" s="32" t="s">
        <v>31</v>
      </c>
      <c r="F18" s="40"/>
      <c r="G18" s="40"/>
      <c r="H18" s="40"/>
      <c r="I18" s="40"/>
      <c r="J18" s="40"/>
      <c r="K18" s="40"/>
      <c r="L18" s="40"/>
      <c r="M18" s="34" t="s">
        <v>28</v>
      </c>
      <c r="N18" s="40"/>
      <c r="O18" s="250" t="s">
        <v>5</v>
      </c>
      <c r="P18" s="250"/>
      <c r="Q18" s="40"/>
      <c r="R18" s="41"/>
    </row>
    <row r="19" spans="2:18" s="1" customFormat="1" ht="6.95" customHeight="1"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1"/>
    </row>
    <row r="20" spans="2:18" s="1" customFormat="1" ht="14.45" customHeight="1">
      <c r="B20" s="39"/>
      <c r="C20" s="40"/>
      <c r="D20" s="34" t="s">
        <v>33</v>
      </c>
      <c r="E20" s="40"/>
      <c r="F20" s="40"/>
      <c r="G20" s="40"/>
      <c r="H20" s="40"/>
      <c r="I20" s="40"/>
      <c r="J20" s="40"/>
      <c r="K20" s="40"/>
      <c r="L20" s="40"/>
      <c r="M20" s="34" t="s">
        <v>26</v>
      </c>
      <c r="N20" s="40"/>
      <c r="O20" s="250" t="s">
        <v>5</v>
      </c>
      <c r="P20" s="250"/>
      <c r="Q20" s="40"/>
      <c r="R20" s="41"/>
    </row>
    <row r="21" spans="2:18" s="1" customFormat="1" ht="18" customHeight="1">
      <c r="B21" s="39"/>
      <c r="C21" s="40"/>
      <c r="D21" s="40"/>
      <c r="E21" s="32"/>
      <c r="F21" s="40"/>
      <c r="G21" s="40"/>
      <c r="H21" s="40"/>
      <c r="I21" s="40"/>
      <c r="J21" s="40"/>
      <c r="K21" s="40"/>
      <c r="L21" s="40"/>
      <c r="M21" s="34" t="s">
        <v>28</v>
      </c>
      <c r="N21" s="40"/>
      <c r="O21" s="250" t="s">
        <v>5</v>
      </c>
      <c r="P21" s="250"/>
      <c r="Q21" s="40"/>
      <c r="R21" s="41"/>
    </row>
    <row r="22" spans="2:18" s="1" customFormat="1" ht="6.95" customHeight="1"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1"/>
    </row>
    <row r="23" spans="2:18" s="1" customFormat="1" ht="14.45" customHeight="1">
      <c r="B23" s="39"/>
      <c r="C23" s="40"/>
      <c r="D23" s="34" t="s">
        <v>35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6.5" customHeight="1">
      <c r="B24" s="39"/>
      <c r="C24" s="40"/>
      <c r="D24" s="40"/>
      <c r="E24" s="263" t="s">
        <v>5</v>
      </c>
      <c r="F24" s="263"/>
      <c r="G24" s="263"/>
      <c r="H24" s="263"/>
      <c r="I24" s="263"/>
      <c r="J24" s="263"/>
      <c r="K24" s="263"/>
      <c r="L24" s="263"/>
      <c r="M24" s="40"/>
      <c r="N24" s="40"/>
      <c r="O24" s="40"/>
      <c r="P24" s="40"/>
      <c r="Q24" s="40"/>
      <c r="R24" s="41"/>
    </row>
    <row r="25" spans="2:18" s="1" customFormat="1" ht="6.95" customHeight="1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40"/>
      <c r="R26" s="41"/>
    </row>
    <row r="27" spans="2:18" s="1" customFormat="1" ht="14.45" customHeight="1">
      <c r="B27" s="39"/>
      <c r="C27" s="40"/>
      <c r="D27" s="127" t="s">
        <v>147</v>
      </c>
      <c r="E27" s="40"/>
      <c r="F27" s="40"/>
      <c r="G27" s="40"/>
      <c r="H27" s="40"/>
      <c r="I27" s="40"/>
      <c r="J27" s="40"/>
      <c r="K27" s="40"/>
      <c r="L27" s="40"/>
      <c r="M27" s="264">
        <f>N88</f>
        <v>0</v>
      </c>
      <c r="N27" s="264"/>
      <c r="O27" s="264"/>
      <c r="P27" s="264"/>
      <c r="Q27" s="40"/>
      <c r="R27" s="41"/>
    </row>
    <row r="28" spans="2:18" s="1" customFormat="1" ht="14.45" customHeight="1">
      <c r="B28" s="39"/>
      <c r="C28" s="40"/>
      <c r="D28" s="38" t="s">
        <v>131</v>
      </c>
      <c r="E28" s="40"/>
      <c r="F28" s="40"/>
      <c r="G28" s="40"/>
      <c r="H28" s="40"/>
      <c r="I28" s="40"/>
      <c r="J28" s="40"/>
      <c r="K28" s="40"/>
      <c r="L28" s="40"/>
      <c r="M28" s="264">
        <f>N93</f>
        <v>0</v>
      </c>
      <c r="N28" s="264"/>
      <c r="O28" s="264"/>
      <c r="P28" s="264"/>
      <c r="Q28" s="40"/>
      <c r="R28" s="41"/>
    </row>
    <row r="29" spans="2:18" s="1" customFormat="1" ht="6.95" customHeight="1"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1"/>
    </row>
    <row r="30" spans="2:18" s="1" customFormat="1" ht="25.35" customHeight="1">
      <c r="B30" s="39"/>
      <c r="C30" s="40"/>
      <c r="D30" s="128" t="s">
        <v>38</v>
      </c>
      <c r="E30" s="40"/>
      <c r="F30" s="40"/>
      <c r="G30" s="40"/>
      <c r="H30" s="40"/>
      <c r="I30" s="40"/>
      <c r="J30" s="40"/>
      <c r="K30" s="40"/>
      <c r="L30" s="40"/>
      <c r="M30" s="306">
        <f>ROUND(M27+M28,2)</f>
        <v>0</v>
      </c>
      <c r="N30" s="294"/>
      <c r="O30" s="294"/>
      <c r="P30" s="294"/>
      <c r="Q30" s="40"/>
      <c r="R30" s="41"/>
    </row>
    <row r="31" spans="2:18" s="1" customFormat="1" ht="6.95" customHeight="1">
      <c r="B31" s="39"/>
      <c r="C31" s="40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40"/>
      <c r="R31" s="41"/>
    </row>
    <row r="32" spans="2:18" s="1" customFormat="1" ht="14.45" customHeight="1">
      <c r="B32" s="39"/>
      <c r="C32" s="40"/>
      <c r="D32" s="46" t="s">
        <v>39</v>
      </c>
      <c r="E32" s="46" t="s">
        <v>40</v>
      </c>
      <c r="F32" s="47">
        <v>0.2</v>
      </c>
      <c r="G32" s="129" t="s">
        <v>41</v>
      </c>
      <c r="H32" s="303">
        <f>ROUND((((SUM(BE93:BE100)+SUM(BE118:BE121))+SUM(BE123:BE127))),2)</f>
        <v>0</v>
      </c>
      <c r="I32" s="294"/>
      <c r="J32" s="294"/>
      <c r="K32" s="40"/>
      <c r="L32" s="40"/>
      <c r="M32" s="303">
        <f>ROUND(((ROUND((SUM(BE93:BE100)+SUM(BE118:BE121)), 2)*F32)+SUM(BE123:BE127)*F32),2)</f>
        <v>0</v>
      </c>
      <c r="N32" s="294"/>
      <c r="O32" s="294"/>
      <c r="P32" s="294"/>
      <c r="Q32" s="40"/>
      <c r="R32" s="41"/>
    </row>
    <row r="33" spans="2:18" s="1" customFormat="1" ht="14.45" customHeight="1">
      <c r="B33" s="39"/>
      <c r="C33" s="40"/>
      <c r="D33" s="40"/>
      <c r="E33" s="46" t="s">
        <v>42</v>
      </c>
      <c r="F33" s="47">
        <v>0.2</v>
      </c>
      <c r="G33" s="129" t="s">
        <v>41</v>
      </c>
      <c r="H33" s="303">
        <f>ROUND((((SUM(BF93:BF100)+SUM(BF118:BF121))+SUM(BF123:BF127))),2)</f>
        <v>0</v>
      </c>
      <c r="I33" s="294"/>
      <c r="J33" s="294"/>
      <c r="K33" s="40"/>
      <c r="L33" s="40"/>
      <c r="M33" s="303">
        <f>ROUND(((ROUND((SUM(BF93:BF100)+SUM(BF118:BF121)), 2)*F33)+SUM(BF123:BF127)*F33),2)</f>
        <v>0</v>
      </c>
      <c r="N33" s="294"/>
      <c r="O33" s="294"/>
      <c r="P33" s="294"/>
      <c r="Q33" s="40"/>
      <c r="R33" s="41"/>
    </row>
    <row r="34" spans="2:18" s="1" customFormat="1" ht="14.45" hidden="1" customHeight="1">
      <c r="B34" s="39"/>
      <c r="C34" s="40"/>
      <c r="D34" s="40"/>
      <c r="E34" s="46" t="s">
        <v>43</v>
      </c>
      <c r="F34" s="47">
        <v>0.2</v>
      </c>
      <c r="G34" s="129" t="s">
        <v>41</v>
      </c>
      <c r="H34" s="303">
        <f>ROUND((((SUM(BG93:BG100)+SUM(BG118:BG121))+SUM(BG123:BG127))),2)</f>
        <v>0</v>
      </c>
      <c r="I34" s="294"/>
      <c r="J34" s="294"/>
      <c r="K34" s="40"/>
      <c r="L34" s="40"/>
      <c r="M34" s="303">
        <v>0</v>
      </c>
      <c r="N34" s="294"/>
      <c r="O34" s="294"/>
      <c r="P34" s="294"/>
      <c r="Q34" s="40"/>
      <c r="R34" s="41"/>
    </row>
    <row r="35" spans="2:18" s="1" customFormat="1" ht="14.45" hidden="1" customHeight="1">
      <c r="B35" s="39"/>
      <c r="C35" s="40"/>
      <c r="D35" s="40"/>
      <c r="E35" s="46" t="s">
        <v>44</v>
      </c>
      <c r="F35" s="47">
        <v>0.2</v>
      </c>
      <c r="G35" s="129" t="s">
        <v>41</v>
      </c>
      <c r="H35" s="303">
        <f>ROUND((((SUM(BH93:BH100)+SUM(BH118:BH121))+SUM(BH123:BH127))),2)</f>
        <v>0</v>
      </c>
      <c r="I35" s="294"/>
      <c r="J35" s="294"/>
      <c r="K35" s="40"/>
      <c r="L35" s="40"/>
      <c r="M35" s="303">
        <v>0</v>
      </c>
      <c r="N35" s="294"/>
      <c r="O35" s="294"/>
      <c r="P35" s="294"/>
      <c r="Q35" s="40"/>
      <c r="R35" s="41"/>
    </row>
    <row r="36" spans="2:18" s="1" customFormat="1" ht="14.45" hidden="1" customHeight="1">
      <c r="B36" s="39"/>
      <c r="C36" s="40"/>
      <c r="D36" s="40"/>
      <c r="E36" s="46" t="s">
        <v>45</v>
      </c>
      <c r="F36" s="47">
        <v>0</v>
      </c>
      <c r="G36" s="129" t="s">
        <v>41</v>
      </c>
      <c r="H36" s="303">
        <f>ROUND((((SUM(BI93:BI100)+SUM(BI118:BI121))+SUM(BI123:BI127))),2)</f>
        <v>0</v>
      </c>
      <c r="I36" s="294"/>
      <c r="J36" s="294"/>
      <c r="K36" s="40"/>
      <c r="L36" s="40"/>
      <c r="M36" s="303">
        <v>0</v>
      </c>
      <c r="N36" s="294"/>
      <c r="O36" s="294"/>
      <c r="P36" s="294"/>
      <c r="Q36" s="40"/>
      <c r="R36" s="41"/>
    </row>
    <row r="37" spans="2:18" s="1" customFormat="1" ht="6.95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2:18" s="1" customFormat="1" ht="25.35" customHeight="1">
      <c r="B38" s="39"/>
      <c r="C38" s="125"/>
      <c r="D38" s="130" t="s">
        <v>46</v>
      </c>
      <c r="E38" s="79"/>
      <c r="F38" s="79"/>
      <c r="G38" s="131" t="s">
        <v>47</v>
      </c>
      <c r="H38" s="132" t="s">
        <v>48</v>
      </c>
      <c r="I38" s="79"/>
      <c r="J38" s="79"/>
      <c r="K38" s="79"/>
      <c r="L38" s="304">
        <f>SUM(M30:M36)</f>
        <v>0</v>
      </c>
      <c r="M38" s="304"/>
      <c r="N38" s="304"/>
      <c r="O38" s="304"/>
      <c r="P38" s="305"/>
      <c r="Q38" s="125"/>
      <c r="R38" s="41"/>
    </row>
    <row r="39" spans="2:18" s="1" customFormat="1" ht="14.45" customHeight="1"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>
      <c r="B41" s="27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28"/>
    </row>
    <row r="42" spans="2:18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 ht="15">
      <c r="B50" s="39"/>
      <c r="C50" s="40"/>
      <c r="D50" s="54" t="s">
        <v>49</v>
      </c>
      <c r="E50" s="55"/>
      <c r="F50" s="55"/>
      <c r="G50" s="55"/>
      <c r="H50" s="56"/>
      <c r="I50" s="40"/>
      <c r="J50" s="54" t="s">
        <v>50</v>
      </c>
      <c r="K50" s="55"/>
      <c r="L50" s="55"/>
      <c r="M50" s="55"/>
      <c r="N50" s="55"/>
      <c r="O50" s="55"/>
      <c r="P50" s="56"/>
      <c r="Q50" s="40"/>
      <c r="R50" s="41"/>
    </row>
    <row r="51" spans="2:18">
      <c r="B51" s="27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8"/>
    </row>
    <row r="52" spans="2:18">
      <c r="B52" s="27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8"/>
    </row>
    <row r="53" spans="2:18">
      <c r="B53" s="27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8"/>
    </row>
    <row r="54" spans="2:18">
      <c r="B54" s="27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8"/>
    </row>
    <row r="55" spans="2:18">
      <c r="B55" s="27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8"/>
    </row>
    <row r="56" spans="2:18">
      <c r="B56" s="27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8"/>
    </row>
    <row r="57" spans="2:18">
      <c r="B57" s="27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8"/>
    </row>
    <row r="58" spans="2:18">
      <c r="B58" s="27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8"/>
    </row>
    <row r="59" spans="2:18" s="1" customFormat="1" ht="15">
      <c r="B59" s="39"/>
      <c r="C59" s="40"/>
      <c r="D59" s="59" t="s">
        <v>51</v>
      </c>
      <c r="E59" s="60"/>
      <c r="F59" s="60"/>
      <c r="G59" s="61" t="s">
        <v>52</v>
      </c>
      <c r="H59" s="62"/>
      <c r="I59" s="40"/>
      <c r="J59" s="59" t="s">
        <v>51</v>
      </c>
      <c r="K59" s="60"/>
      <c r="L59" s="60"/>
      <c r="M59" s="60"/>
      <c r="N59" s="61" t="s">
        <v>52</v>
      </c>
      <c r="O59" s="60"/>
      <c r="P59" s="62"/>
      <c r="Q59" s="40"/>
      <c r="R59" s="41"/>
    </row>
    <row r="60" spans="2:18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 ht="15">
      <c r="B61" s="39"/>
      <c r="C61" s="40"/>
      <c r="D61" s="54" t="s">
        <v>53</v>
      </c>
      <c r="E61" s="55"/>
      <c r="F61" s="55"/>
      <c r="G61" s="55"/>
      <c r="H61" s="56"/>
      <c r="I61" s="40"/>
      <c r="J61" s="54" t="s">
        <v>54</v>
      </c>
      <c r="K61" s="55"/>
      <c r="L61" s="55"/>
      <c r="M61" s="55"/>
      <c r="N61" s="55"/>
      <c r="O61" s="55"/>
      <c r="P61" s="56"/>
      <c r="Q61" s="40"/>
      <c r="R61" s="41"/>
    </row>
    <row r="62" spans="2:18">
      <c r="B62" s="27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8"/>
    </row>
    <row r="63" spans="2:18">
      <c r="B63" s="27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8"/>
    </row>
    <row r="64" spans="2:18">
      <c r="B64" s="27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8"/>
    </row>
    <row r="65" spans="2:18">
      <c r="B65" s="27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8"/>
    </row>
    <row r="66" spans="2:18">
      <c r="B66" s="27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8"/>
    </row>
    <row r="67" spans="2:18">
      <c r="B67" s="27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8"/>
    </row>
    <row r="68" spans="2:18">
      <c r="B68" s="27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8"/>
    </row>
    <row r="69" spans="2:18">
      <c r="B69" s="27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8"/>
    </row>
    <row r="70" spans="2:18" s="1" customFormat="1" ht="15">
      <c r="B70" s="39"/>
      <c r="C70" s="40"/>
      <c r="D70" s="59" t="s">
        <v>51</v>
      </c>
      <c r="E70" s="60"/>
      <c r="F70" s="60"/>
      <c r="G70" s="61" t="s">
        <v>52</v>
      </c>
      <c r="H70" s="62"/>
      <c r="I70" s="40"/>
      <c r="J70" s="59" t="s">
        <v>51</v>
      </c>
      <c r="K70" s="60"/>
      <c r="L70" s="60"/>
      <c r="M70" s="60"/>
      <c r="N70" s="61" t="s">
        <v>52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0000000000003" customHeight="1">
      <c r="B76" s="39"/>
      <c r="C76" s="242" t="s">
        <v>148</v>
      </c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18</v>
      </c>
      <c r="D78" s="40"/>
      <c r="E78" s="40"/>
      <c r="F78" s="295" t="str">
        <f>F6</f>
        <v>Komunitné centrum Vyšný Orlík</v>
      </c>
      <c r="G78" s="296"/>
      <c r="H78" s="296"/>
      <c r="I78" s="296"/>
      <c r="J78" s="296"/>
      <c r="K78" s="296"/>
      <c r="L78" s="296"/>
      <c r="M78" s="296"/>
      <c r="N78" s="296"/>
      <c r="O78" s="296"/>
      <c r="P78" s="296"/>
      <c r="Q78" s="40"/>
      <c r="R78" s="41"/>
    </row>
    <row r="79" spans="2:18" s="1" customFormat="1" ht="36.950000000000003" customHeight="1">
      <c r="B79" s="39"/>
      <c r="C79" s="73" t="s">
        <v>143</v>
      </c>
      <c r="D79" s="40"/>
      <c r="E79" s="40"/>
      <c r="F79" s="244" t="str">
        <f>F7</f>
        <v>04 - Elektroinštalácia</v>
      </c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40"/>
      <c r="R79" s="41"/>
    </row>
    <row r="80" spans="2:18" s="1" customFormat="1" ht="6.95" customHeight="1"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1"/>
    </row>
    <row r="81" spans="2:65" s="1" customFormat="1" ht="18" customHeight="1">
      <c r="B81" s="39"/>
      <c r="C81" s="34" t="s">
        <v>22</v>
      </c>
      <c r="D81" s="40"/>
      <c r="E81" s="40"/>
      <c r="F81" s="32" t="str">
        <f>F9</f>
        <v xml:space="preserve"> </v>
      </c>
      <c r="G81" s="40"/>
      <c r="H81" s="40"/>
      <c r="I81" s="40"/>
      <c r="J81" s="40"/>
      <c r="K81" s="34" t="s">
        <v>24</v>
      </c>
      <c r="L81" s="40"/>
      <c r="M81" s="297" t="str">
        <f>IF(O9="","",O9)</f>
        <v/>
      </c>
      <c r="N81" s="297"/>
      <c r="O81" s="297"/>
      <c r="P81" s="297"/>
      <c r="Q81" s="40"/>
      <c r="R81" s="41"/>
    </row>
    <row r="82" spans="2:65" s="1" customFormat="1" ht="6.95" customHeight="1"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1"/>
    </row>
    <row r="83" spans="2:65" s="1" customFormat="1" ht="15">
      <c r="B83" s="39"/>
      <c r="C83" s="34" t="s">
        <v>25</v>
      </c>
      <c r="D83" s="40"/>
      <c r="E83" s="40"/>
      <c r="F83" s="32" t="str">
        <f>E12</f>
        <v xml:space="preserve"> </v>
      </c>
      <c r="G83" s="40"/>
      <c r="H83" s="40"/>
      <c r="I83" s="40"/>
      <c r="J83" s="40"/>
      <c r="K83" s="34" t="s">
        <v>30</v>
      </c>
      <c r="L83" s="40"/>
      <c r="M83" s="250" t="str">
        <f>E18</f>
        <v>AIP projekt s.r.o.</v>
      </c>
      <c r="N83" s="250"/>
      <c r="O83" s="250"/>
      <c r="P83" s="250"/>
      <c r="Q83" s="250"/>
      <c r="R83" s="41"/>
    </row>
    <row r="84" spans="2:65" s="1" customFormat="1" ht="14.45" customHeight="1">
      <c r="B84" s="39"/>
      <c r="C84" s="34" t="s">
        <v>29</v>
      </c>
      <c r="D84" s="40"/>
      <c r="E84" s="40"/>
      <c r="F84" s="32" t="str">
        <f>IF(E15="","",E15)</f>
        <v/>
      </c>
      <c r="G84" s="40"/>
      <c r="H84" s="40"/>
      <c r="I84" s="40"/>
      <c r="J84" s="40"/>
      <c r="K84" s="34" t="s">
        <v>33</v>
      </c>
      <c r="L84" s="40"/>
      <c r="M84" s="250"/>
      <c r="N84" s="250"/>
      <c r="O84" s="250"/>
      <c r="P84" s="250"/>
      <c r="Q84" s="250"/>
      <c r="R84" s="41"/>
    </row>
    <row r="85" spans="2:65" s="1" customFormat="1" ht="10.35" customHeight="1"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1"/>
    </row>
    <row r="86" spans="2:65" s="1" customFormat="1" ht="29.25" customHeight="1">
      <c r="B86" s="39"/>
      <c r="C86" s="301" t="s">
        <v>149</v>
      </c>
      <c r="D86" s="302"/>
      <c r="E86" s="302"/>
      <c r="F86" s="302"/>
      <c r="G86" s="302"/>
      <c r="H86" s="125"/>
      <c r="I86" s="125"/>
      <c r="J86" s="125"/>
      <c r="K86" s="125"/>
      <c r="L86" s="125"/>
      <c r="M86" s="125"/>
      <c r="N86" s="301" t="s">
        <v>150</v>
      </c>
      <c r="O86" s="302"/>
      <c r="P86" s="302"/>
      <c r="Q86" s="302"/>
      <c r="R86" s="41"/>
    </row>
    <row r="87" spans="2:65" s="1" customFormat="1" ht="10.35" customHeight="1"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1"/>
    </row>
    <row r="88" spans="2:65" s="1" customFormat="1" ht="29.25" customHeight="1">
      <c r="B88" s="39"/>
      <c r="C88" s="133" t="s">
        <v>151</v>
      </c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226">
        <f>N118</f>
        <v>0</v>
      </c>
      <c r="O88" s="298"/>
      <c r="P88" s="298"/>
      <c r="Q88" s="298"/>
      <c r="R88" s="41"/>
      <c r="AU88" s="23" t="s">
        <v>152</v>
      </c>
    </row>
    <row r="89" spans="2:65" s="7" customFormat="1" ht="24.95" customHeight="1">
      <c r="B89" s="134"/>
      <c r="C89" s="135"/>
      <c r="D89" s="136" t="s">
        <v>166</v>
      </c>
      <c r="E89" s="135"/>
      <c r="F89" s="135"/>
      <c r="G89" s="135"/>
      <c r="H89" s="135"/>
      <c r="I89" s="135"/>
      <c r="J89" s="135"/>
      <c r="K89" s="135"/>
      <c r="L89" s="135"/>
      <c r="M89" s="135"/>
      <c r="N89" s="291">
        <f>N119</f>
        <v>0</v>
      </c>
      <c r="O89" s="300"/>
      <c r="P89" s="300"/>
      <c r="Q89" s="300"/>
      <c r="R89" s="137"/>
    </row>
    <row r="90" spans="2:65" s="8" customFormat="1" ht="19.899999999999999" customHeight="1">
      <c r="B90" s="138"/>
      <c r="C90" s="103"/>
      <c r="D90" s="114" t="s">
        <v>167</v>
      </c>
      <c r="E90" s="103"/>
      <c r="F90" s="103"/>
      <c r="G90" s="103"/>
      <c r="H90" s="103"/>
      <c r="I90" s="103"/>
      <c r="J90" s="103"/>
      <c r="K90" s="103"/>
      <c r="L90" s="103"/>
      <c r="M90" s="103"/>
      <c r="N90" s="221">
        <f>N120</f>
        <v>0</v>
      </c>
      <c r="O90" s="222"/>
      <c r="P90" s="222"/>
      <c r="Q90" s="222"/>
      <c r="R90" s="139"/>
    </row>
    <row r="91" spans="2:65" s="7" customFormat="1" ht="21.75" customHeight="1">
      <c r="B91" s="134"/>
      <c r="C91" s="135"/>
      <c r="D91" s="136" t="s">
        <v>168</v>
      </c>
      <c r="E91" s="135"/>
      <c r="F91" s="135"/>
      <c r="G91" s="135"/>
      <c r="H91" s="135"/>
      <c r="I91" s="135"/>
      <c r="J91" s="135"/>
      <c r="K91" s="135"/>
      <c r="L91" s="135"/>
      <c r="M91" s="135"/>
      <c r="N91" s="290">
        <f>N122</f>
        <v>0</v>
      </c>
      <c r="O91" s="300"/>
      <c r="P91" s="300"/>
      <c r="Q91" s="300"/>
      <c r="R91" s="137"/>
    </row>
    <row r="92" spans="2:65" s="1" customFormat="1" ht="21.75" customHeight="1"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1"/>
    </row>
    <row r="93" spans="2:65" s="1" customFormat="1" ht="29.25" customHeight="1">
      <c r="B93" s="39"/>
      <c r="C93" s="133" t="s">
        <v>169</v>
      </c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298">
        <f>ROUND(N94+N95+N96+N97+N98+N99,2)</f>
        <v>0</v>
      </c>
      <c r="O93" s="299"/>
      <c r="P93" s="299"/>
      <c r="Q93" s="299"/>
      <c r="R93" s="41"/>
      <c r="T93" s="140"/>
      <c r="U93" s="141" t="s">
        <v>39</v>
      </c>
    </row>
    <row r="94" spans="2:65" s="1" customFormat="1" ht="18" customHeight="1">
      <c r="B94" s="142"/>
      <c r="C94" s="143"/>
      <c r="D94" s="257" t="s">
        <v>170</v>
      </c>
      <c r="E94" s="292"/>
      <c r="F94" s="292"/>
      <c r="G94" s="292"/>
      <c r="H94" s="292"/>
      <c r="I94" s="143"/>
      <c r="J94" s="143"/>
      <c r="K94" s="143"/>
      <c r="L94" s="143"/>
      <c r="M94" s="143"/>
      <c r="N94" s="231">
        <f>ROUND(N88*T94,2)</f>
        <v>0</v>
      </c>
      <c r="O94" s="293"/>
      <c r="P94" s="293"/>
      <c r="Q94" s="293"/>
      <c r="R94" s="145"/>
      <c r="S94" s="146"/>
      <c r="T94" s="147"/>
      <c r="U94" s="148" t="s">
        <v>42</v>
      </c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9" t="s">
        <v>171</v>
      </c>
      <c r="AZ94" s="146"/>
      <c r="BA94" s="146"/>
      <c r="BB94" s="146"/>
      <c r="BC94" s="146"/>
      <c r="BD94" s="146"/>
      <c r="BE94" s="150">
        <f t="shared" ref="BE94:BE99" si="0">IF(U94="základná",N94,0)</f>
        <v>0</v>
      </c>
      <c r="BF94" s="150">
        <f t="shared" ref="BF94:BF99" si="1">IF(U94="znížená",N94,0)</f>
        <v>0</v>
      </c>
      <c r="BG94" s="150">
        <f t="shared" ref="BG94:BG99" si="2">IF(U94="zákl. prenesená",N94,0)</f>
        <v>0</v>
      </c>
      <c r="BH94" s="150">
        <f t="shared" ref="BH94:BH99" si="3">IF(U94="zníž. prenesená",N94,0)</f>
        <v>0</v>
      </c>
      <c r="BI94" s="150">
        <f t="shared" ref="BI94:BI99" si="4">IF(U94="nulová",N94,0)</f>
        <v>0</v>
      </c>
      <c r="BJ94" s="149" t="s">
        <v>87</v>
      </c>
      <c r="BK94" s="146"/>
      <c r="BL94" s="146"/>
      <c r="BM94" s="146"/>
    </row>
    <row r="95" spans="2:65" s="1" customFormat="1" ht="18" customHeight="1">
      <c r="B95" s="142"/>
      <c r="C95" s="143"/>
      <c r="D95" s="257" t="s">
        <v>172</v>
      </c>
      <c r="E95" s="292"/>
      <c r="F95" s="292"/>
      <c r="G95" s="292"/>
      <c r="H95" s="292"/>
      <c r="I95" s="143"/>
      <c r="J95" s="143"/>
      <c r="K95" s="143"/>
      <c r="L95" s="143"/>
      <c r="M95" s="143"/>
      <c r="N95" s="231">
        <f>ROUND(N88*T95,2)</f>
        <v>0</v>
      </c>
      <c r="O95" s="293"/>
      <c r="P95" s="293"/>
      <c r="Q95" s="293"/>
      <c r="R95" s="145"/>
      <c r="S95" s="146"/>
      <c r="T95" s="147"/>
      <c r="U95" s="148" t="s">
        <v>42</v>
      </c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9" t="s">
        <v>171</v>
      </c>
      <c r="AZ95" s="146"/>
      <c r="BA95" s="146"/>
      <c r="BB95" s="146"/>
      <c r="BC95" s="146"/>
      <c r="BD95" s="146"/>
      <c r="BE95" s="150">
        <f t="shared" si="0"/>
        <v>0</v>
      </c>
      <c r="BF95" s="150">
        <f t="shared" si="1"/>
        <v>0</v>
      </c>
      <c r="BG95" s="150">
        <f t="shared" si="2"/>
        <v>0</v>
      </c>
      <c r="BH95" s="150">
        <f t="shared" si="3"/>
        <v>0</v>
      </c>
      <c r="BI95" s="150">
        <f t="shared" si="4"/>
        <v>0</v>
      </c>
      <c r="BJ95" s="149" t="s">
        <v>87</v>
      </c>
      <c r="BK95" s="146"/>
      <c r="BL95" s="146"/>
      <c r="BM95" s="146"/>
    </row>
    <row r="96" spans="2:65" s="1" customFormat="1" ht="18" customHeight="1">
      <c r="B96" s="142"/>
      <c r="C96" s="143"/>
      <c r="D96" s="257" t="s">
        <v>173</v>
      </c>
      <c r="E96" s="292"/>
      <c r="F96" s="292"/>
      <c r="G96" s="292"/>
      <c r="H96" s="292"/>
      <c r="I96" s="143"/>
      <c r="J96" s="143"/>
      <c r="K96" s="143"/>
      <c r="L96" s="143"/>
      <c r="M96" s="143"/>
      <c r="N96" s="231">
        <f>ROUND(N88*T96,2)</f>
        <v>0</v>
      </c>
      <c r="O96" s="293"/>
      <c r="P96" s="293"/>
      <c r="Q96" s="293"/>
      <c r="R96" s="145"/>
      <c r="S96" s="146"/>
      <c r="T96" s="147"/>
      <c r="U96" s="148" t="s">
        <v>42</v>
      </c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9" t="s">
        <v>171</v>
      </c>
      <c r="AZ96" s="146"/>
      <c r="BA96" s="146"/>
      <c r="BB96" s="146"/>
      <c r="BC96" s="146"/>
      <c r="BD96" s="146"/>
      <c r="BE96" s="150">
        <f t="shared" si="0"/>
        <v>0</v>
      </c>
      <c r="BF96" s="150">
        <f t="shared" si="1"/>
        <v>0</v>
      </c>
      <c r="BG96" s="150">
        <f t="shared" si="2"/>
        <v>0</v>
      </c>
      <c r="BH96" s="150">
        <f t="shared" si="3"/>
        <v>0</v>
      </c>
      <c r="BI96" s="150">
        <f t="shared" si="4"/>
        <v>0</v>
      </c>
      <c r="BJ96" s="149" t="s">
        <v>87</v>
      </c>
      <c r="BK96" s="146"/>
      <c r="BL96" s="146"/>
      <c r="BM96" s="146"/>
    </row>
    <row r="97" spans="2:65" s="1" customFormat="1" ht="18" customHeight="1">
      <c r="B97" s="142"/>
      <c r="C97" s="143"/>
      <c r="D97" s="257" t="s">
        <v>174</v>
      </c>
      <c r="E97" s="292"/>
      <c r="F97" s="292"/>
      <c r="G97" s="292"/>
      <c r="H97" s="292"/>
      <c r="I97" s="143"/>
      <c r="J97" s="143"/>
      <c r="K97" s="143"/>
      <c r="L97" s="143"/>
      <c r="M97" s="143"/>
      <c r="N97" s="231">
        <f>ROUND(N88*T97,2)</f>
        <v>0</v>
      </c>
      <c r="O97" s="293"/>
      <c r="P97" s="293"/>
      <c r="Q97" s="293"/>
      <c r="R97" s="145"/>
      <c r="S97" s="146"/>
      <c r="T97" s="147"/>
      <c r="U97" s="148" t="s">
        <v>42</v>
      </c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9" t="s">
        <v>171</v>
      </c>
      <c r="AZ97" s="146"/>
      <c r="BA97" s="146"/>
      <c r="BB97" s="146"/>
      <c r="BC97" s="146"/>
      <c r="BD97" s="146"/>
      <c r="BE97" s="150">
        <f t="shared" si="0"/>
        <v>0</v>
      </c>
      <c r="BF97" s="150">
        <f t="shared" si="1"/>
        <v>0</v>
      </c>
      <c r="BG97" s="150">
        <f t="shared" si="2"/>
        <v>0</v>
      </c>
      <c r="BH97" s="150">
        <f t="shared" si="3"/>
        <v>0</v>
      </c>
      <c r="BI97" s="150">
        <f t="shared" si="4"/>
        <v>0</v>
      </c>
      <c r="BJ97" s="149" t="s">
        <v>87</v>
      </c>
      <c r="BK97" s="146"/>
      <c r="BL97" s="146"/>
      <c r="BM97" s="146"/>
    </row>
    <row r="98" spans="2:65" s="1" customFormat="1" ht="18" customHeight="1">
      <c r="B98" s="142"/>
      <c r="C98" s="143"/>
      <c r="D98" s="257" t="s">
        <v>175</v>
      </c>
      <c r="E98" s="292"/>
      <c r="F98" s="292"/>
      <c r="G98" s="292"/>
      <c r="H98" s="292"/>
      <c r="I98" s="143"/>
      <c r="J98" s="143"/>
      <c r="K98" s="143"/>
      <c r="L98" s="143"/>
      <c r="M98" s="143"/>
      <c r="N98" s="231">
        <f>ROUND(N88*T98,2)</f>
        <v>0</v>
      </c>
      <c r="O98" s="293"/>
      <c r="P98" s="293"/>
      <c r="Q98" s="293"/>
      <c r="R98" s="145"/>
      <c r="S98" s="146"/>
      <c r="T98" s="147"/>
      <c r="U98" s="148" t="s">
        <v>42</v>
      </c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9" t="s">
        <v>171</v>
      </c>
      <c r="AZ98" s="146"/>
      <c r="BA98" s="146"/>
      <c r="BB98" s="146"/>
      <c r="BC98" s="146"/>
      <c r="BD98" s="146"/>
      <c r="BE98" s="150">
        <f t="shared" si="0"/>
        <v>0</v>
      </c>
      <c r="BF98" s="150">
        <f t="shared" si="1"/>
        <v>0</v>
      </c>
      <c r="BG98" s="150">
        <f t="shared" si="2"/>
        <v>0</v>
      </c>
      <c r="BH98" s="150">
        <f t="shared" si="3"/>
        <v>0</v>
      </c>
      <c r="BI98" s="150">
        <f t="shared" si="4"/>
        <v>0</v>
      </c>
      <c r="BJ98" s="149" t="s">
        <v>87</v>
      </c>
      <c r="BK98" s="146"/>
      <c r="BL98" s="146"/>
      <c r="BM98" s="146"/>
    </row>
    <row r="99" spans="2:65" s="1" customFormat="1" ht="18" customHeight="1">
      <c r="B99" s="142"/>
      <c r="C99" s="143"/>
      <c r="D99" s="144" t="s">
        <v>176</v>
      </c>
      <c r="E99" s="143"/>
      <c r="F99" s="143"/>
      <c r="G99" s="143"/>
      <c r="H99" s="143"/>
      <c r="I99" s="143"/>
      <c r="J99" s="143"/>
      <c r="K99" s="143"/>
      <c r="L99" s="143"/>
      <c r="M99" s="143"/>
      <c r="N99" s="231">
        <f>ROUND(N88*T99,2)</f>
        <v>0</v>
      </c>
      <c r="O99" s="293"/>
      <c r="P99" s="293"/>
      <c r="Q99" s="293"/>
      <c r="R99" s="145"/>
      <c r="S99" s="146"/>
      <c r="T99" s="151"/>
      <c r="U99" s="152" t="s">
        <v>42</v>
      </c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9" t="s">
        <v>177</v>
      </c>
      <c r="AZ99" s="146"/>
      <c r="BA99" s="146"/>
      <c r="BB99" s="146"/>
      <c r="BC99" s="146"/>
      <c r="BD99" s="146"/>
      <c r="BE99" s="150">
        <f t="shared" si="0"/>
        <v>0</v>
      </c>
      <c r="BF99" s="150">
        <f t="shared" si="1"/>
        <v>0</v>
      </c>
      <c r="BG99" s="150">
        <f t="shared" si="2"/>
        <v>0</v>
      </c>
      <c r="BH99" s="150">
        <f t="shared" si="3"/>
        <v>0</v>
      </c>
      <c r="BI99" s="150">
        <f t="shared" si="4"/>
        <v>0</v>
      </c>
      <c r="BJ99" s="149" t="s">
        <v>87</v>
      </c>
      <c r="BK99" s="146"/>
      <c r="BL99" s="146"/>
      <c r="BM99" s="146"/>
    </row>
    <row r="100" spans="2:65" s="1" customFormat="1"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1"/>
    </row>
    <row r="101" spans="2:65" s="1" customFormat="1" ht="29.25" customHeight="1">
      <c r="B101" s="39"/>
      <c r="C101" s="124" t="s">
        <v>136</v>
      </c>
      <c r="D101" s="125"/>
      <c r="E101" s="125"/>
      <c r="F101" s="125"/>
      <c r="G101" s="125"/>
      <c r="H101" s="125"/>
      <c r="I101" s="125"/>
      <c r="J101" s="125"/>
      <c r="K101" s="125"/>
      <c r="L101" s="232">
        <f>ROUND(SUM(N88+N93),2)</f>
        <v>0</v>
      </c>
      <c r="M101" s="232"/>
      <c r="N101" s="232"/>
      <c r="O101" s="232"/>
      <c r="P101" s="232"/>
      <c r="Q101" s="232"/>
      <c r="R101" s="41"/>
    </row>
    <row r="102" spans="2:65" s="1" customFormat="1" ht="6.95" customHeight="1">
      <c r="B102" s="63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5"/>
    </row>
    <row r="106" spans="2:65" s="1" customFormat="1" ht="6.95" customHeight="1"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8"/>
    </row>
    <row r="107" spans="2:65" s="1" customFormat="1" ht="36.950000000000003" customHeight="1">
      <c r="B107" s="39"/>
      <c r="C107" s="242" t="s">
        <v>178</v>
      </c>
      <c r="D107" s="294"/>
      <c r="E107" s="294"/>
      <c r="F107" s="294"/>
      <c r="G107" s="294"/>
      <c r="H107" s="294"/>
      <c r="I107" s="294"/>
      <c r="J107" s="294"/>
      <c r="K107" s="294"/>
      <c r="L107" s="294"/>
      <c r="M107" s="294"/>
      <c r="N107" s="294"/>
      <c r="O107" s="294"/>
      <c r="P107" s="294"/>
      <c r="Q107" s="294"/>
      <c r="R107" s="41"/>
    </row>
    <row r="108" spans="2:65" s="1" customFormat="1" ht="6.95" customHeight="1"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1"/>
    </row>
    <row r="109" spans="2:65" s="1" customFormat="1" ht="30" customHeight="1">
      <c r="B109" s="39"/>
      <c r="C109" s="34" t="s">
        <v>18</v>
      </c>
      <c r="D109" s="40"/>
      <c r="E109" s="40"/>
      <c r="F109" s="295" t="str">
        <f>F6</f>
        <v>Komunitné centrum Vyšný Orlík</v>
      </c>
      <c r="G109" s="296"/>
      <c r="H109" s="296"/>
      <c r="I109" s="296"/>
      <c r="J109" s="296"/>
      <c r="K109" s="296"/>
      <c r="L109" s="296"/>
      <c r="M109" s="296"/>
      <c r="N109" s="296"/>
      <c r="O109" s="296"/>
      <c r="P109" s="296"/>
      <c r="Q109" s="40"/>
      <c r="R109" s="41"/>
    </row>
    <row r="110" spans="2:65" s="1" customFormat="1" ht="36.950000000000003" customHeight="1">
      <c r="B110" s="39"/>
      <c r="C110" s="73" t="s">
        <v>143</v>
      </c>
      <c r="D110" s="40"/>
      <c r="E110" s="40"/>
      <c r="F110" s="244" t="str">
        <f>F7</f>
        <v>04 - Elektroinštalácia</v>
      </c>
      <c r="G110" s="294"/>
      <c r="H110" s="294"/>
      <c r="I110" s="294"/>
      <c r="J110" s="294"/>
      <c r="K110" s="294"/>
      <c r="L110" s="294"/>
      <c r="M110" s="294"/>
      <c r="N110" s="294"/>
      <c r="O110" s="294"/>
      <c r="P110" s="294"/>
      <c r="Q110" s="40"/>
      <c r="R110" s="41"/>
    </row>
    <row r="111" spans="2:65" s="1" customFormat="1" ht="6.95" customHeight="1"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1"/>
    </row>
    <row r="112" spans="2:65" s="1" customFormat="1" ht="18" customHeight="1">
      <c r="B112" s="39"/>
      <c r="C112" s="34" t="s">
        <v>22</v>
      </c>
      <c r="D112" s="40"/>
      <c r="E112" s="40"/>
      <c r="F112" s="32" t="str">
        <f>F9</f>
        <v xml:space="preserve"> </v>
      </c>
      <c r="G112" s="40"/>
      <c r="H112" s="40"/>
      <c r="I112" s="40"/>
      <c r="J112" s="40"/>
      <c r="K112" s="34" t="s">
        <v>24</v>
      </c>
      <c r="L112" s="40"/>
      <c r="M112" s="297" t="str">
        <f>IF(O9="","",O9)</f>
        <v/>
      </c>
      <c r="N112" s="297"/>
      <c r="O112" s="297"/>
      <c r="P112" s="297"/>
      <c r="Q112" s="40"/>
      <c r="R112" s="41"/>
    </row>
    <row r="113" spans="2:65" s="1" customFormat="1" ht="6.95" customHeight="1"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1"/>
    </row>
    <row r="114" spans="2:65" s="1" customFormat="1" ht="15">
      <c r="B114" s="39"/>
      <c r="C114" s="34" t="s">
        <v>25</v>
      </c>
      <c r="D114" s="40"/>
      <c r="E114" s="40"/>
      <c r="F114" s="32" t="str">
        <f>E12</f>
        <v xml:space="preserve"> </v>
      </c>
      <c r="G114" s="40"/>
      <c r="H114" s="40"/>
      <c r="I114" s="40"/>
      <c r="J114" s="40"/>
      <c r="K114" s="34" t="s">
        <v>30</v>
      </c>
      <c r="L114" s="40"/>
      <c r="M114" s="250" t="str">
        <f>E18</f>
        <v>AIP projekt s.r.o.</v>
      </c>
      <c r="N114" s="250"/>
      <c r="O114" s="250"/>
      <c r="P114" s="250"/>
      <c r="Q114" s="250"/>
      <c r="R114" s="41"/>
    </row>
    <row r="115" spans="2:65" s="1" customFormat="1" ht="14.45" customHeight="1">
      <c r="B115" s="39"/>
      <c r="C115" s="34" t="s">
        <v>29</v>
      </c>
      <c r="D115" s="40"/>
      <c r="E115" s="40"/>
      <c r="F115" s="32" t="str">
        <f>IF(E15="","",E15)</f>
        <v/>
      </c>
      <c r="G115" s="40"/>
      <c r="H115" s="40"/>
      <c r="I115" s="40"/>
      <c r="J115" s="40"/>
      <c r="K115" s="34" t="s">
        <v>33</v>
      </c>
      <c r="L115" s="40"/>
      <c r="M115" s="250"/>
      <c r="N115" s="250"/>
      <c r="O115" s="250"/>
      <c r="P115" s="250"/>
      <c r="Q115" s="250"/>
      <c r="R115" s="41"/>
    </row>
    <row r="116" spans="2:65" s="1" customFormat="1" ht="10.35" customHeight="1"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1"/>
    </row>
    <row r="117" spans="2:65" s="9" customFormat="1" ht="29.25" customHeight="1">
      <c r="B117" s="153"/>
      <c r="C117" s="154" t="s">
        <v>179</v>
      </c>
      <c r="D117" s="155" t="s">
        <v>180</v>
      </c>
      <c r="E117" s="155" t="s">
        <v>57</v>
      </c>
      <c r="F117" s="286" t="s">
        <v>181</v>
      </c>
      <c r="G117" s="286"/>
      <c r="H117" s="286"/>
      <c r="I117" s="286"/>
      <c r="J117" s="155" t="s">
        <v>182</v>
      </c>
      <c r="K117" s="155" t="s">
        <v>183</v>
      </c>
      <c r="L117" s="286" t="s">
        <v>184</v>
      </c>
      <c r="M117" s="286"/>
      <c r="N117" s="286" t="s">
        <v>150</v>
      </c>
      <c r="O117" s="286"/>
      <c r="P117" s="286"/>
      <c r="Q117" s="287"/>
      <c r="R117" s="156"/>
      <c r="T117" s="80" t="s">
        <v>185</v>
      </c>
      <c r="U117" s="81" t="s">
        <v>39</v>
      </c>
      <c r="V117" s="81" t="s">
        <v>186</v>
      </c>
      <c r="W117" s="81" t="s">
        <v>187</v>
      </c>
      <c r="X117" s="81" t="s">
        <v>188</v>
      </c>
      <c r="Y117" s="81" t="s">
        <v>189</v>
      </c>
      <c r="Z117" s="81" t="s">
        <v>190</v>
      </c>
      <c r="AA117" s="82" t="s">
        <v>191</v>
      </c>
    </row>
    <row r="118" spans="2:65" s="1" customFormat="1" ht="29.25" customHeight="1">
      <c r="B118" s="39"/>
      <c r="C118" s="84" t="s">
        <v>147</v>
      </c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288">
        <f>BK118</f>
        <v>0</v>
      </c>
      <c r="O118" s="289"/>
      <c r="P118" s="289"/>
      <c r="Q118" s="289"/>
      <c r="R118" s="41"/>
      <c r="T118" s="83"/>
      <c r="U118" s="55"/>
      <c r="V118" s="55"/>
      <c r="W118" s="157">
        <f>W119+W122</f>
        <v>0</v>
      </c>
      <c r="X118" s="55"/>
      <c r="Y118" s="157">
        <f>Y119+Y122</f>
        <v>0</v>
      </c>
      <c r="Z118" s="55"/>
      <c r="AA118" s="158">
        <f>AA119+AA122</f>
        <v>0</v>
      </c>
      <c r="AT118" s="23" t="s">
        <v>74</v>
      </c>
      <c r="AU118" s="23" t="s">
        <v>152</v>
      </c>
      <c r="BK118" s="159">
        <f>BK119+BK122</f>
        <v>0</v>
      </c>
    </row>
    <row r="119" spans="2:65" s="10" customFormat="1" ht="37.35" customHeight="1">
      <c r="B119" s="160"/>
      <c r="C119" s="161"/>
      <c r="D119" s="162" t="s">
        <v>166</v>
      </c>
      <c r="E119" s="162"/>
      <c r="F119" s="162"/>
      <c r="G119" s="162"/>
      <c r="H119" s="162"/>
      <c r="I119" s="162"/>
      <c r="J119" s="162"/>
      <c r="K119" s="162"/>
      <c r="L119" s="162"/>
      <c r="M119" s="162"/>
      <c r="N119" s="290">
        <f>BK119</f>
        <v>0</v>
      </c>
      <c r="O119" s="291"/>
      <c r="P119" s="291"/>
      <c r="Q119" s="291"/>
      <c r="R119" s="163"/>
      <c r="T119" s="164"/>
      <c r="U119" s="161"/>
      <c r="V119" s="161"/>
      <c r="W119" s="165">
        <f>W120</f>
        <v>0</v>
      </c>
      <c r="X119" s="161"/>
      <c r="Y119" s="165">
        <f>Y120</f>
        <v>0</v>
      </c>
      <c r="Z119" s="161"/>
      <c r="AA119" s="166">
        <f>AA120</f>
        <v>0</v>
      </c>
      <c r="AR119" s="167" t="s">
        <v>202</v>
      </c>
      <c r="AT119" s="168" t="s">
        <v>74</v>
      </c>
      <c r="AU119" s="168" t="s">
        <v>75</v>
      </c>
      <c r="AY119" s="167" t="s">
        <v>192</v>
      </c>
      <c r="BK119" s="169">
        <f>BK120</f>
        <v>0</v>
      </c>
    </row>
    <row r="120" spans="2:65" s="10" customFormat="1" ht="19.899999999999999" customHeight="1">
      <c r="B120" s="160"/>
      <c r="C120" s="161"/>
      <c r="D120" s="170" t="s">
        <v>167</v>
      </c>
      <c r="E120" s="170"/>
      <c r="F120" s="170"/>
      <c r="G120" s="170"/>
      <c r="H120" s="170"/>
      <c r="I120" s="170"/>
      <c r="J120" s="170"/>
      <c r="K120" s="170"/>
      <c r="L120" s="170"/>
      <c r="M120" s="170"/>
      <c r="N120" s="280">
        <f>BK120</f>
        <v>0</v>
      </c>
      <c r="O120" s="281"/>
      <c r="P120" s="281"/>
      <c r="Q120" s="281"/>
      <c r="R120" s="163"/>
      <c r="T120" s="164"/>
      <c r="U120" s="161"/>
      <c r="V120" s="161"/>
      <c r="W120" s="165">
        <f>W121</f>
        <v>0</v>
      </c>
      <c r="X120" s="161"/>
      <c r="Y120" s="165">
        <f>Y121</f>
        <v>0</v>
      </c>
      <c r="Z120" s="161"/>
      <c r="AA120" s="166">
        <f>AA121</f>
        <v>0</v>
      </c>
      <c r="AR120" s="167" t="s">
        <v>202</v>
      </c>
      <c r="AT120" s="168" t="s">
        <v>74</v>
      </c>
      <c r="AU120" s="168" t="s">
        <v>82</v>
      </c>
      <c r="AY120" s="167" t="s">
        <v>192</v>
      </c>
      <c r="BK120" s="169">
        <f>BK121</f>
        <v>0</v>
      </c>
    </row>
    <row r="121" spans="2:65" s="1" customFormat="1" ht="25.5" customHeight="1">
      <c r="B121" s="142"/>
      <c r="C121" s="171" t="s">
        <v>82</v>
      </c>
      <c r="D121" s="171" t="s">
        <v>193</v>
      </c>
      <c r="E121" s="172" t="s">
        <v>2287</v>
      </c>
      <c r="F121" s="268" t="s">
        <v>2288</v>
      </c>
      <c r="G121" s="268"/>
      <c r="H121" s="268"/>
      <c r="I121" s="268"/>
      <c r="J121" s="173" t="s">
        <v>2289</v>
      </c>
      <c r="K121" s="174">
        <v>1</v>
      </c>
      <c r="L121" s="277">
        <v>0</v>
      </c>
      <c r="M121" s="277"/>
      <c r="N121" s="267">
        <f>ROUND(L121*K121,2)</f>
        <v>0</v>
      </c>
      <c r="O121" s="267"/>
      <c r="P121" s="267"/>
      <c r="Q121" s="267"/>
      <c r="R121" s="145"/>
      <c r="T121" s="175" t="s">
        <v>5</v>
      </c>
      <c r="U121" s="48" t="s">
        <v>42</v>
      </c>
      <c r="V121" s="40"/>
      <c r="W121" s="176">
        <f>V121*K121</f>
        <v>0</v>
      </c>
      <c r="X121" s="176">
        <v>0</v>
      </c>
      <c r="Y121" s="176">
        <f>X121*K121</f>
        <v>0</v>
      </c>
      <c r="Z121" s="176">
        <v>0</v>
      </c>
      <c r="AA121" s="177">
        <f>Z121*K121</f>
        <v>0</v>
      </c>
      <c r="AR121" s="23" t="s">
        <v>589</v>
      </c>
      <c r="AT121" s="23" t="s">
        <v>193</v>
      </c>
      <c r="AU121" s="23" t="s">
        <v>87</v>
      </c>
      <c r="AY121" s="23" t="s">
        <v>192</v>
      </c>
      <c r="BE121" s="118">
        <f>IF(U121="základná",N121,0)</f>
        <v>0</v>
      </c>
      <c r="BF121" s="118">
        <f>IF(U121="znížená",N121,0)</f>
        <v>0</v>
      </c>
      <c r="BG121" s="118">
        <f>IF(U121="zákl. prenesená",N121,0)</f>
        <v>0</v>
      </c>
      <c r="BH121" s="118">
        <f>IF(U121="zníž. prenesená",N121,0)</f>
        <v>0</v>
      </c>
      <c r="BI121" s="118">
        <f>IF(U121="nulová",N121,0)</f>
        <v>0</v>
      </c>
      <c r="BJ121" s="23" t="s">
        <v>87</v>
      </c>
      <c r="BK121" s="118">
        <f>ROUND(L121*K121,2)</f>
        <v>0</v>
      </c>
      <c r="BL121" s="23" t="s">
        <v>589</v>
      </c>
      <c r="BM121" s="23" t="s">
        <v>2290</v>
      </c>
    </row>
    <row r="122" spans="2:65" s="1" customFormat="1" ht="49.9" customHeight="1">
      <c r="B122" s="39"/>
      <c r="C122" s="40"/>
      <c r="D122" s="162" t="s">
        <v>645</v>
      </c>
      <c r="E122" s="40"/>
      <c r="F122" s="40"/>
      <c r="G122" s="40"/>
      <c r="H122" s="40"/>
      <c r="I122" s="40"/>
      <c r="J122" s="40"/>
      <c r="K122" s="40"/>
      <c r="L122" s="40"/>
      <c r="M122" s="40"/>
      <c r="N122" s="312">
        <f t="shared" ref="N122:N127" si="5">BK122</f>
        <v>0</v>
      </c>
      <c r="O122" s="313"/>
      <c r="P122" s="313"/>
      <c r="Q122" s="313"/>
      <c r="R122" s="41"/>
      <c r="T122" s="209"/>
      <c r="U122" s="40"/>
      <c r="V122" s="40"/>
      <c r="W122" s="40"/>
      <c r="X122" s="40"/>
      <c r="Y122" s="40"/>
      <c r="Z122" s="40"/>
      <c r="AA122" s="78"/>
      <c r="AT122" s="23" t="s">
        <v>74</v>
      </c>
      <c r="AU122" s="23" t="s">
        <v>75</v>
      </c>
      <c r="AY122" s="23" t="s">
        <v>646</v>
      </c>
      <c r="BK122" s="118">
        <f>SUM(BK123:BK127)</f>
        <v>0</v>
      </c>
    </row>
    <row r="123" spans="2:65" s="1" customFormat="1" ht="22.35" customHeight="1">
      <c r="B123" s="39"/>
      <c r="C123" s="210" t="s">
        <v>5</v>
      </c>
      <c r="D123" s="210" t="s">
        <v>193</v>
      </c>
      <c r="E123" s="211" t="s">
        <v>5</v>
      </c>
      <c r="F123" s="314" t="s">
        <v>5</v>
      </c>
      <c r="G123" s="314"/>
      <c r="H123" s="314"/>
      <c r="I123" s="314"/>
      <c r="J123" s="212" t="s">
        <v>5</v>
      </c>
      <c r="K123" s="213"/>
      <c r="L123" s="277"/>
      <c r="M123" s="311"/>
      <c r="N123" s="311">
        <f t="shared" si="5"/>
        <v>0</v>
      </c>
      <c r="O123" s="311"/>
      <c r="P123" s="311"/>
      <c r="Q123" s="311"/>
      <c r="R123" s="41"/>
      <c r="T123" s="175" t="s">
        <v>5</v>
      </c>
      <c r="U123" s="214" t="s">
        <v>42</v>
      </c>
      <c r="V123" s="40"/>
      <c r="W123" s="40"/>
      <c r="X123" s="40"/>
      <c r="Y123" s="40"/>
      <c r="Z123" s="40"/>
      <c r="AA123" s="78"/>
      <c r="AT123" s="23" t="s">
        <v>646</v>
      </c>
      <c r="AU123" s="23" t="s">
        <v>82</v>
      </c>
      <c r="AY123" s="23" t="s">
        <v>646</v>
      </c>
      <c r="BE123" s="118">
        <f>IF(U123="základná",N123,0)</f>
        <v>0</v>
      </c>
      <c r="BF123" s="118">
        <f>IF(U123="znížená",N123,0)</f>
        <v>0</v>
      </c>
      <c r="BG123" s="118">
        <f>IF(U123="zákl. prenesená",N123,0)</f>
        <v>0</v>
      </c>
      <c r="BH123" s="118">
        <f>IF(U123="zníž. prenesená",N123,0)</f>
        <v>0</v>
      </c>
      <c r="BI123" s="118">
        <f>IF(U123="nulová",N123,0)</f>
        <v>0</v>
      </c>
      <c r="BJ123" s="23" t="s">
        <v>87</v>
      </c>
      <c r="BK123" s="118">
        <f>L123*K123</f>
        <v>0</v>
      </c>
    </row>
    <row r="124" spans="2:65" s="1" customFormat="1" ht="22.35" customHeight="1">
      <c r="B124" s="39"/>
      <c r="C124" s="210" t="s">
        <v>5</v>
      </c>
      <c r="D124" s="210" t="s">
        <v>193</v>
      </c>
      <c r="E124" s="211" t="s">
        <v>5</v>
      </c>
      <c r="F124" s="314" t="s">
        <v>5</v>
      </c>
      <c r="G124" s="314"/>
      <c r="H124" s="314"/>
      <c r="I124" s="314"/>
      <c r="J124" s="212" t="s">
        <v>5</v>
      </c>
      <c r="K124" s="213"/>
      <c r="L124" s="277"/>
      <c r="M124" s="311"/>
      <c r="N124" s="311">
        <f t="shared" si="5"/>
        <v>0</v>
      </c>
      <c r="O124" s="311"/>
      <c r="P124" s="311"/>
      <c r="Q124" s="311"/>
      <c r="R124" s="41"/>
      <c r="T124" s="175" t="s">
        <v>5</v>
      </c>
      <c r="U124" s="214" t="s">
        <v>42</v>
      </c>
      <c r="V124" s="40"/>
      <c r="W124" s="40"/>
      <c r="X124" s="40"/>
      <c r="Y124" s="40"/>
      <c r="Z124" s="40"/>
      <c r="AA124" s="78"/>
      <c r="AT124" s="23" t="s">
        <v>646</v>
      </c>
      <c r="AU124" s="23" t="s">
        <v>82</v>
      </c>
      <c r="AY124" s="23" t="s">
        <v>646</v>
      </c>
      <c r="BE124" s="118">
        <f>IF(U124="základná",N124,0)</f>
        <v>0</v>
      </c>
      <c r="BF124" s="118">
        <f>IF(U124="znížená",N124,0)</f>
        <v>0</v>
      </c>
      <c r="BG124" s="118">
        <f>IF(U124="zákl. prenesená",N124,0)</f>
        <v>0</v>
      </c>
      <c r="BH124" s="118">
        <f>IF(U124="zníž. prenesená",N124,0)</f>
        <v>0</v>
      </c>
      <c r="BI124" s="118">
        <f>IF(U124="nulová",N124,0)</f>
        <v>0</v>
      </c>
      <c r="BJ124" s="23" t="s">
        <v>87</v>
      </c>
      <c r="BK124" s="118">
        <f>L124*K124</f>
        <v>0</v>
      </c>
    </row>
    <row r="125" spans="2:65" s="1" customFormat="1" ht="22.35" customHeight="1">
      <c r="B125" s="39"/>
      <c r="C125" s="210" t="s">
        <v>5</v>
      </c>
      <c r="D125" s="210" t="s">
        <v>193</v>
      </c>
      <c r="E125" s="211" t="s">
        <v>5</v>
      </c>
      <c r="F125" s="314" t="s">
        <v>5</v>
      </c>
      <c r="G125" s="314"/>
      <c r="H125" s="314"/>
      <c r="I125" s="314"/>
      <c r="J125" s="212" t="s">
        <v>5</v>
      </c>
      <c r="K125" s="213"/>
      <c r="L125" s="277"/>
      <c r="M125" s="311"/>
      <c r="N125" s="311">
        <f t="shared" si="5"/>
        <v>0</v>
      </c>
      <c r="O125" s="311"/>
      <c r="P125" s="311"/>
      <c r="Q125" s="311"/>
      <c r="R125" s="41"/>
      <c r="T125" s="175" t="s">
        <v>5</v>
      </c>
      <c r="U125" s="214" t="s">
        <v>42</v>
      </c>
      <c r="V125" s="40"/>
      <c r="W125" s="40"/>
      <c r="X125" s="40"/>
      <c r="Y125" s="40"/>
      <c r="Z125" s="40"/>
      <c r="AA125" s="78"/>
      <c r="AT125" s="23" t="s">
        <v>646</v>
      </c>
      <c r="AU125" s="23" t="s">
        <v>82</v>
      </c>
      <c r="AY125" s="23" t="s">
        <v>646</v>
      </c>
      <c r="BE125" s="118">
        <f>IF(U125="základná",N125,0)</f>
        <v>0</v>
      </c>
      <c r="BF125" s="118">
        <f>IF(U125="znížená",N125,0)</f>
        <v>0</v>
      </c>
      <c r="BG125" s="118">
        <f>IF(U125="zákl. prenesená",N125,0)</f>
        <v>0</v>
      </c>
      <c r="BH125" s="118">
        <f>IF(U125="zníž. prenesená",N125,0)</f>
        <v>0</v>
      </c>
      <c r="BI125" s="118">
        <f>IF(U125="nulová",N125,0)</f>
        <v>0</v>
      </c>
      <c r="BJ125" s="23" t="s">
        <v>87</v>
      </c>
      <c r="BK125" s="118">
        <f>L125*K125</f>
        <v>0</v>
      </c>
    </row>
    <row r="126" spans="2:65" s="1" customFormat="1" ht="22.35" customHeight="1">
      <c r="B126" s="39"/>
      <c r="C126" s="210" t="s">
        <v>5</v>
      </c>
      <c r="D126" s="210" t="s">
        <v>193</v>
      </c>
      <c r="E126" s="211" t="s">
        <v>5</v>
      </c>
      <c r="F126" s="314" t="s">
        <v>5</v>
      </c>
      <c r="G126" s="314"/>
      <c r="H126" s="314"/>
      <c r="I126" s="314"/>
      <c r="J126" s="212" t="s">
        <v>5</v>
      </c>
      <c r="K126" s="213"/>
      <c r="L126" s="277"/>
      <c r="M126" s="311"/>
      <c r="N126" s="311">
        <f t="shared" si="5"/>
        <v>0</v>
      </c>
      <c r="O126" s="311"/>
      <c r="P126" s="311"/>
      <c r="Q126" s="311"/>
      <c r="R126" s="41"/>
      <c r="T126" s="175" t="s">
        <v>5</v>
      </c>
      <c r="U126" s="214" t="s">
        <v>42</v>
      </c>
      <c r="V126" s="40"/>
      <c r="W126" s="40"/>
      <c r="X126" s="40"/>
      <c r="Y126" s="40"/>
      <c r="Z126" s="40"/>
      <c r="AA126" s="78"/>
      <c r="AT126" s="23" t="s">
        <v>646</v>
      </c>
      <c r="AU126" s="23" t="s">
        <v>82</v>
      </c>
      <c r="AY126" s="23" t="s">
        <v>646</v>
      </c>
      <c r="BE126" s="118">
        <f>IF(U126="základná",N126,0)</f>
        <v>0</v>
      </c>
      <c r="BF126" s="118">
        <f>IF(U126="znížená",N126,0)</f>
        <v>0</v>
      </c>
      <c r="BG126" s="118">
        <f>IF(U126="zákl. prenesená",N126,0)</f>
        <v>0</v>
      </c>
      <c r="BH126" s="118">
        <f>IF(U126="zníž. prenesená",N126,0)</f>
        <v>0</v>
      </c>
      <c r="BI126" s="118">
        <f>IF(U126="nulová",N126,0)</f>
        <v>0</v>
      </c>
      <c r="BJ126" s="23" t="s">
        <v>87</v>
      </c>
      <c r="BK126" s="118">
        <f>L126*K126</f>
        <v>0</v>
      </c>
    </row>
    <row r="127" spans="2:65" s="1" customFormat="1" ht="22.35" customHeight="1">
      <c r="B127" s="39"/>
      <c r="C127" s="210" t="s">
        <v>5</v>
      </c>
      <c r="D127" s="210" t="s">
        <v>193</v>
      </c>
      <c r="E127" s="211" t="s">
        <v>5</v>
      </c>
      <c r="F127" s="314" t="s">
        <v>5</v>
      </c>
      <c r="G127" s="314"/>
      <c r="H127" s="314"/>
      <c r="I127" s="314"/>
      <c r="J127" s="212" t="s">
        <v>5</v>
      </c>
      <c r="K127" s="213"/>
      <c r="L127" s="277"/>
      <c r="M127" s="311"/>
      <c r="N127" s="311">
        <f t="shared" si="5"/>
        <v>0</v>
      </c>
      <c r="O127" s="311"/>
      <c r="P127" s="311"/>
      <c r="Q127" s="311"/>
      <c r="R127" s="41"/>
      <c r="T127" s="175" t="s">
        <v>5</v>
      </c>
      <c r="U127" s="214" t="s">
        <v>42</v>
      </c>
      <c r="V127" s="60"/>
      <c r="W127" s="60"/>
      <c r="X127" s="60"/>
      <c r="Y127" s="60"/>
      <c r="Z127" s="60"/>
      <c r="AA127" s="62"/>
      <c r="AT127" s="23" t="s">
        <v>646</v>
      </c>
      <c r="AU127" s="23" t="s">
        <v>82</v>
      </c>
      <c r="AY127" s="23" t="s">
        <v>646</v>
      </c>
      <c r="BE127" s="118">
        <f>IF(U127="základná",N127,0)</f>
        <v>0</v>
      </c>
      <c r="BF127" s="118">
        <f>IF(U127="znížená",N127,0)</f>
        <v>0</v>
      </c>
      <c r="BG127" s="118">
        <f>IF(U127="zákl. prenesená",N127,0)</f>
        <v>0</v>
      </c>
      <c r="BH127" s="118">
        <f>IF(U127="zníž. prenesená",N127,0)</f>
        <v>0</v>
      </c>
      <c r="BI127" s="118">
        <f>IF(U127="nulová",N127,0)</f>
        <v>0</v>
      </c>
      <c r="BJ127" s="23" t="s">
        <v>87</v>
      </c>
      <c r="BK127" s="118">
        <f>L127*K127</f>
        <v>0</v>
      </c>
    </row>
    <row r="128" spans="2:65" s="1" customFormat="1" ht="6.95" customHeight="1">
      <c r="B128" s="63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5"/>
    </row>
  </sheetData>
  <mergeCells count="87">
    <mergeCell ref="D95:H95"/>
    <mergeCell ref="D94:H94"/>
    <mergeCell ref="D96:H96"/>
    <mergeCell ref="D97:H97"/>
    <mergeCell ref="D98:H98"/>
    <mergeCell ref="E24:L24"/>
    <mergeCell ref="S2:AC2"/>
    <mergeCell ref="M27:P27"/>
    <mergeCell ref="M28:P28"/>
    <mergeCell ref="M30:P30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F127:I127"/>
    <mergeCell ref="F124:I124"/>
    <mergeCell ref="F123:I123"/>
    <mergeCell ref="L123:M123"/>
    <mergeCell ref="N123:Q123"/>
    <mergeCell ref="L124:M124"/>
    <mergeCell ref="N124:Q124"/>
    <mergeCell ref="F125:I125"/>
    <mergeCell ref="L125:M125"/>
    <mergeCell ref="N125:Q125"/>
    <mergeCell ref="F126:I126"/>
    <mergeCell ref="L126:M126"/>
    <mergeCell ref="L127:M127"/>
    <mergeCell ref="N127:Q127"/>
    <mergeCell ref="N126:Q126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3:Q93"/>
    <mergeCell ref="N97:Q97"/>
    <mergeCell ref="N94:Q94"/>
    <mergeCell ref="N95:Q95"/>
    <mergeCell ref="N96:Q96"/>
    <mergeCell ref="N98:Q98"/>
    <mergeCell ref="N99:Q99"/>
    <mergeCell ref="L101:Q101"/>
    <mergeCell ref="C107:Q107"/>
    <mergeCell ref="F109:P109"/>
    <mergeCell ref="F110:P110"/>
    <mergeCell ref="M112:P112"/>
    <mergeCell ref="M114:Q114"/>
    <mergeCell ref="M115:Q115"/>
    <mergeCell ref="L117:M117"/>
    <mergeCell ref="N117:Q117"/>
    <mergeCell ref="F117:I117"/>
    <mergeCell ref="N118:Q118"/>
    <mergeCell ref="N119:Q119"/>
    <mergeCell ref="N120:Q120"/>
    <mergeCell ref="N122:Q122"/>
    <mergeCell ref="F121:I121"/>
    <mergeCell ref="L121:M121"/>
    <mergeCell ref="N121:Q121"/>
    <mergeCell ref="H1:K1"/>
    <mergeCell ref="C2:Q2"/>
    <mergeCell ref="C4:Q4"/>
    <mergeCell ref="F6:P6"/>
    <mergeCell ref="F7:P7"/>
  </mergeCells>
  <dataValidations count="2">
    <dataValidation type="list" allowBlank="1" showInputMessage="1" showErrorMessage="1" error="Povolené sú hodnoty K, M." sqref="D123:D128" xr:uid="{00000000-0002-0000-0C00-000000000000}">
      <formula1>"K, M"</formula1>
    </dataValidation>
    <dataValidation type="list" allowBlank="1" showInputMessage="1" showErrorMessage="1" error="Povolené sú hodnoty základná, znížená, nulová." sqref="U123:U128" xr:uid="{00000000-0002-0000-0C00-000001000000}">
      <formula1>"základná, znížená, nulová"</formula1>
    </dataValidation>
  </dataValidations>
  <hyperlinks>
    <hyperlink ref="F1:G1" location="C2" display="1) Krycí list rozpočtu" xr:uid="{00000000-0004-0000-0C00-000000000000}"/>
    <hyperlink ref="H1:K1" location="C86" display="2) Rekapitulácia rozpočtu" xr:uid="{00000000-0004-0000-0C00-000001000000}"/>
    <hyperlink ref="L1" location="C117" display="3) Rozpočet" xr:uid="{00000000-0004-0000-0C00-000002000000}"/>
    <hyperlink ref="S1:T1" location="'Rekapitulácia stavby'!C2" display="Rekapitulácia stavby" xr:uid="{00000000-0004-0000-0C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9F6BC-2FA2-4657-9E5F-28E1160DAD00}">
  <sheetPr>
    <pageSetUpPr autoPageBreaks="0"/>
  </sheetPr>
  <dimension ref="B2:L48"/>
  <sheetViews>
    <sheetView zoomScale="115" zoomScaleNormal="115" zoomScaleSheetLayoutView="100" workbookViewId="0">
      <selection activeCell="L18" sqref="L18"/>
    </sheetView>
  </sheetViews>
  <sheetFormatPr defaultRowHeight="12.75"/>
  <cols>
    <col min="1" max="1" width="9.33203125" style="331"/>
    <col min="2" max="2" width="54.1640625" style="341" customWidth="1"/>
    <col min="3" max="3" width="7.83203125" style="327" customWidth="1"/>
    <col min="4" max="4" width="10.1640625" style="328" customWidth="1"/>
    <col min="5" max="5" width="14" style="329" customWidth="1"/>
    <col min="6" max="6" width="17.33203125" style="330" customWidth="1"/>
    <col min="7" max="7" width="12.33203125" style="330" customWidth="1"/>
    <col min="8" max="8" width="18.6640625" style="330" customWidth="1"/>
    <col min="9" max="9" width="20" style="330" customWidth="1"/>
    <col min="10" max="10" width="11.83203125" style="331" bestFit="1" customWidth="1"/>
    <col min="11" max="257" width="9.33203125" style="331"/>
    <col min="258" max="258" width="54.1640625" style="331" customWidth="1"/>
    <col min="259" max="259" width="7.83203125" style="331" customWidth="1"/>
    <col min="260" max="260" width="10.1640625" style="331" customWidth="1"/>
    <col min="261" max="261" width="14" style="331" customWidth="1"/>
    <col min="262" max="262" width="17.33203125" style="331" customWidth="1"/>
    <col min="263" max="263" width="12.33203125" style="331" customWidth="1"/>
    <col min="264" max="264" width="18.6640625" style="331" customWidth="1"/>
    <col min="265" max="265" width="20" style="331" customWidth="1"/>
    <col min="266" max="266" width="11.83203125" style="331" bestFit="1" customWidth="1"/>
    <col min="267" max="513" width="9.33203125" style="331"/>
    <col min="514" max="514" width="54.1640625" style="331" customWidth="1"/>
    <col min="515" max="515" width="7.83203125" style="331" customWidth="1"/>
    <col min="516" max="516" width="10.1640625" style="331" customWidth="1"/>
    <col min="517" max="517" width="14" style="331" customWidth="1"/>
    <col min="518" max="518" width="17.33203125" style="331" customWidth="1"/>
    <col min="519" max="519" width="12.33203125" style="331" customWidth="1"/>
    <col min="520" max="520" width="18.6640625" style="331" customWidth="1"/>
    <col min="521" max="521" width="20" style="331" customWidth="1"/>
    <col min="522" max="522" width="11.83203125" style="331" bestFit="1" customWidth="1"/>
    <col min="523" max="769" width="9.33203125" style="331"/>
    <col min="770" max="770" width="54.1640625" style="331" customWidth="1"/>
    <col min="771" max="771" width="7.83203125" style="331" customWidth="1"/>
    <col min="772" max="772" width="10.1640625" style="331" customWidth="1"/>
    <col min="773" max="773" width="14" style="331" customWidth="1"/>
    <col min="774" max="774" width="17.33203125" style="331" customWidth="1"/>
    <col min="775" max="775" width="12.33203125" style="331" customWidth="1"/>
    <col min="776" max="776" width="18.6640625" style="331" customWidth="1"/>
    <col min="777" max="777" width="20" style="331" customWidth="1"/>
    <col min="778" max="778" width="11.83203125" style="331" bestFit="1" customWidth="1"/>
    <col min="779" max="1025" width="9.33203125" style="331"/>
    <col min="1026" max="1026" width="54.1640625" style="331" customWidth="1"/>
    <col min="1027" max="1027" width="7.83203125" style="331" customWidth="1"/>
    <col min="1028" max="1028" width="10.1640625" style="331" customWidth="1"/>
    <col min="1029" max="1029" width="14" style="331" customWidth="1"/>
    <col min="1030" max="1030" width="17.33203125" style="331" customWidth="1"/>
    <col min="1031" max="1031" width="12.33203125" style="331" customWidth="1"/>
    <col min="1032" max="1032" width="18.6640625" style="331" customWidth="1"/>
    <col min="1033" max="1033" width="20" style="331" customWidth="1"/>
    <col min="1034" max="1034" width="11.83203125" style="331" bestFit="1" customWidth="1"/>
    <col min="1035" max="1281" width="9.33203125" style="331"/>
    <col min="1282" max="1282" width="54.1640625" style="331" customWidth="1"/>
    <col min="1283" max="1283" width="7.83203125" style="331" customWidth="1"/>
    <col min="1284" max="1284" width="10.1640625" style="331" customWidth="1"/>
    <col min="1285" max="1285" width="14" style="331" customWidth="1"/>
    <col min="1286" max="1286" width="17.33203125" style="331" customWidth="1"/>
    <col min="1287" max="1287" width="12.33203125" style="331" customWidth="1"/>
    <col min="1288" max="1288" width="18.6640625" style="331" customWidth="1"/>
    <col min="1289" max="1289" width="20" style="331" customWidth="1"/>
    <col min="1290" max="1290" width="11.83203125" style="331" bestFit="1" customWidth="1"/>
    <col min="1291" max="1537" width="9.33203125" style="331"/>
    <col min="1538" max="1538" width="54.1640625" style="331" customWidth="1"/>
    <col min="1539" max="1539" width="7.83203125" style="331" customWidth="1"/>
    <col min="1540" max="1540" width="10.1640625" style="331" customWidth="1"/>
    <col min="1541" max="1541" width="14" style="331" customWidth="1"/>
    <col min="1542" max="1542" width="17.33203125" style="331" customWidth="1"/>
    <col min="1543" max="1543" width="12.33203125" style="331" customWidth="1"/>
    <col min="1544" max="1544" width="18.6640625" style="331" customWidth="1"/>
    <col min="1545" max="1545" width="20" style="331" customWidth="1"/>
    <col min="1546" max="1546" width="11.83203125" style="331" bestFit="1" customWidth="1"/>
    <col min="1547" max="1793" width="9.33203125" style="331"/>
    <col min="1794" max="1794" width="54.1640625" style="331" customWidth="1"/>
    <col min="1795" max="1795" width="7.83203125" style="331" customWidth="1"/>
    <col min="1796" max="1796" width="10.1640625" style="331" customWidth="1"/>
    <col min="1797" max="1797" width="14" style="331" customWidth="1"/>
    <col min="1798" max="1798" width="17.33203125" style="331" customWidth="1"/>
    <col min="1799" max="1799" width="12.33203125" style="331" customWidth="1"/>
    <col min="1800" max="1800" width="18.6640625" style="331" customWidth="1"/>
    <col min="1801" max="1801" width="20" style="331" customWidth="1"/>
    <col min="1802" max="1802" width="11.83203125" style="331" bestFit="1" customWidth="1"/>
    <col min="1803" max="2049" width="9.33203125" style="331"/>
    <col min="2050" max="2050" width="54.1640625" style="331" customWidth="1"/>
    <col min="2051" max="2051" width="7.83203125" style="331" customWidth="1"/>
    <col min="2052" max="2052" width="10.1640625" style="331" customWidth="1"/>
    <col min="2053" max="2053" width="14" style="331" customWidth="1"/>
    <col min="2054" max="2054" width="17.33203125" style="331" customWidth="1"/>
    <col min="2055" max="2055" width="12.33203125" style="331" customWidth="1"/>
    <col min="2056" max="2056" width="18.6640625" style="331" customWidth="1"/>
    <col min="2057" max="2057" width="20" style="331" customWidth="1"/>
    <col min="2058" max="2058" width="11.83203125" style="331" bestFit="1" customWidth="1"/>
    <col min="2059" max="2305" width="9.33203125" style="331"/>
    <col min="2306" max="2306" width="54.1640625" style="331" customWidth="1"/>
    <col min="2307" max="2307" width="7.83203125" style="331" customWidth="1"/>
    <col min="2308" max="2308" width="10.1640625" style="331" customWidth="1"/>
    <col min="2309" max="2309" width="14" style="331" customWidth="1"/>
    <col min="2310" max="2310" width="17.33203125" style="331" customWidth="1"/>
    <col min="2311" max="2311" width="12.33203125" style="331" customWidth="1"/>
    <col min="2312" max="2312" width="18.6640625" style="331" customWidth="1"/>
    <col min="2313" max="2313" width="20" style="331" customWidth="1"/>
    <col min="2314" max="2314" width="11.83203125" style="331" bestFit="1" customWidth="1"/>
    <col min="2315" max="2561" width="9.33203125" style="331"/>
    <col min="2562" max="2562" width="54.1640625" style="331" customWidth="1"/>
    <col min="2563" max="2563" width="7.83203125" style="331" customWidth="1"/>
    <col min="2564" max="2564" width="10.1640625" style="331" customWidth="1"/>
    <col min="2565" max="2565" width="14" style="331" customWidth="1"/>
    <col min="2566" max="2566" width="17.33203125" style="331" customWidth="1"/>
    <col min="2567" max="2567" width="12.33203125" style="331" customWidth="1"/>
    <col min="2568" max="2568" width="18.6640625" style="331" customWidth="1"/>
    <col min="2569" max="2569" width="20" style="331" customWidth="1"/>
    <col min="2570" max="2570" width="11.83203125" style="331" bestFit="1" customWidth="1"/>
    <col min="2571" max="2817" width="9.33203125" style="331"/>
    <col min="2818" max="2818" width="54.1640625" style="331" customWidth="1"/>
    <col min="2819" max="2819" width="7.83203125" style="331" customWidth="1"/>
    <col min="2820" max="2820" width="10.1640625" style="331" customWidth="1"/>
    <col min="2821" max="2821" width="14" style="331" customWidth="1"/>
    <col min="2822" max="2822" width="17.33203125" style="331" customWidth="1"/>
    <col min="2823" max="2823" width="12.33203125" style="331" customWidth="1"/>
    <col min="2824" max="2824" width="18.6640625" style="331" customWidth="1"/>
    <col min="2825" max="2825" width="20" style="331" customWidth="1"/>
    <col min="2826" max="2826" width="11.83203125" style="331" bestFit="1" customWidth="1"/>
    <col min="2827" max="3073" width="9.33203125" style="331"/>
    <col min="3074" max="3074" width="54.1640625" style="331" customWidth="1"/>
    <col min="3075" max="3075" width="7.83203125" style="331" customWidth="1"/>
    <col min="3076" max="3076" width="10.1640625" style="331" customWidth="1"/>
    <col min="3077" max="3077" width="14" style="331" customWidth="1"/>
    <col min="3078" max="3078" width="17.33203125" style="331" customWidth="1"/>
    <col min="3079" max="3079" width="12.33203125" style="331" customWidth="1"/>
    <col min="3080" max="3080" width="18.6640625" style="331" customWidth="1"/>
    <col min="3081" max="3081" width="20" style="331" customWidth="1"/>
    <col min="3082" max="3082" width="11.83203125" style="331" bestFit="1" customWidth="1"/>
    <col min="3083" max="3329" width="9.33203125" style="331"/>
    <col min="3330" max="3330" width="54.1640625" style="331" customWidth="1"/>
    <col min="3331" max="3331" width="7.83203125" style="331" customWidth="1"/>
    <col min="3332" max="3332" width="10.1640625" style="331" customWidth="1"/>
    <col min="3333" max="3333" width="14" style="331" customWidth="1"/>
    <col min="3334" max="3334" width="17.33203125" style="331" customWidth="1"/>
    <col min="3335" max="3335" width="12.33203125" style="331" customWidth="1"/>
    <col min="3336" max="3336" width="18.6640625" style="331" customWidth="1"/>
    <col min="3337" max="3337" width="20" style="331" customWidth="1"/>
    <col min="3338" max="3338" width="11.83203125" style="331" bestFit="1" customWidth="1"/>
    <col min="3339" max="3585" width="9.33203125" style="331"/>
    <col min="3586" max="3586" width="54.1640625" style="331" customWidth="1"/>
    <col min="3587" max="3587" width="7.83203125" style="331" customWidth="1"/>
    <col min="3588" max="3588" width="10.1640625" style="331" customWidth="1"/>
    <col min="3589" max="3589" width="14" style="331" customWidth="1"/>
    <col min="3590" max="3590" width="17.33203125" style="331" customWidth="1"/>
    <col min="3591" max="3591" width="12.33203125" style="331" customWidth="1"/>
    <col min="3592" max="3592" width="18.6640625" style="331" customWidth="1"/>
    <col min="3593" max="3593" width="20" style="331" customWidth="1"/>
    <col min="3594" max="3594" width="11.83203125" style="331" bestFit="1" customWidth="1"/>
    <col min="3595" max="3841" width="9.33203125" style="331"/>
    <col min="3842" max="3842" width="54.1640625" style="331" customWidth="1"/>
    <col min="3843" max="3843" width="7.83203125" style="331" customWidth="1"/>
    <col min="3844" max="3844" width="10.1640625" style="331" customWidth="1"/>
    <col min="3845" max="3845" width="14" style="331" customWidth="1"/>
    <col min="3846" max="3846" width="17.33203125" style="331" customWidth="1"/>
    <col min="3847" max="3847" width="12.33203125" style="331" customWidth="1"/>
    <col min="3848" max="3848" width="18.6640625" style="331" customWidth="1"/>
    <col min="3849" max="3849" width="20" style="331" customWidth="1"/>
    <col min="3850" max="3850" width="11.83203125" style="331" bestFit="1" customWidth="1"/>
    <col min="3851" max="4097" width="9.33203125" style="331"/>
    <col min="4098" max="4098" width="54.1640625" style="331" customWidth="1"/>
    <col min="4099" max="4099" width="7.83203125" style="331" customWidth="1"/>
    <col min="4100" max="4100" width="10.1640625" style="331" customWidth="1"/>
    <col min="4101" max="4101" width="14" style="331" customWidth="1"/>
    <col min="4102" max="4102" width="17.33203125" style="331" customWidth="1"/>
    <col min="4103" max="4103" width="12.33203125" style="331" customWidth="1"/>
    <col min="4104" max="4104" width="18.6640625" style="331" customWidth="1"/>
    <col min="4105" max="4105" width="20" style="331" customWidth="1"/>
    <col min="4106" max="4106" width="11.83203125" style="331" bestFit="1" customWidth="1"/>
    <col min="4107" max="4353" width="9.33203125" style="331"/>
    <col min="4354" max="4354" width="54.1640625" style="331" customWidth="1"/>
    <col min="4355" max="4355" width="7.83203125" style="331" customWidth="1"/>
    <col min="4356" max="4356" width="10.1640625" style="331" customWidth="1"/>
    <col min="4357" max="4357" width="14" style="331" customWidth="1"/>
    <col min="4358" max="4358" width="17.33203125" style="331" customWidth="1"/>
    <col min="4359" max="4359" width="12.33203125" style="331" customWidth="1"/>
    <col min="4360" max="4360" width="18.6640625" style="331" customWidth="1"/>
    <col min="4361" max="4361" width="20" style="331" customWidth="1"/>
    <col min="4362" max="4362" width="11.83203125" style="331" bestFit="1" customWidth="1"/>
    <col min="4363" max="4609" width="9.33203125" style="331"/>
    <col min="4610" max="4610" width="54.1640625" style="331" customWidth="1"/>
    <col min="4611" max="4611" width="7.83203125" style="331" customWidth="1"/>
    <col min="4612" max="4612" width="10.1640625" style="331" customWidth="1"/>
    <col min="4613" max="4613" width="14" style="331" customWidth="1"/>
    <col min="4614" max="4614" width="17.33203125" style="331" customWidth="1"/>
    <col min="4615" max="4615" width="12.33203125" style="331" customWidth="1"/>
    <col min="4616" max="4616" width="18.6640625" style="331" customWidth="1"/>
    <col min="4617" max="4617" width="20" style="331" customWidth="1"/>
    <col min="4618" max="4618" width="11.83203125" style="331" bestFit="1" customWidth="1"/>
    <col min="4619" max="4865" width="9.33203125" style="331"/>
    <col min="4866" max="4866" width="54.1640625" style="331" customWidth="1"/>
    <col min="4867" max="4867" width="7.83203125" style="331" customWidth="1"/>
    <col min="4868" max="4868" width="10.1640625" style="331" customWidth="1"/>
    <col min="4869" max="4869" width="14" style="331" customWidth="1"/>
    <col min="4870" max="4870" width="17.33203125" style="331" customWidth="1"/>
    <col min="4871" max="4871" width="12.33203125" style="331" customWidth="1"/>
    <col min="4872" max="4872" width="18.6640625" style="331" customWidth="1"/>
    <col min="4873" max="4873" width="20" style="331" customWidth="1"/>
    <col min="4874" max="4874" width="11.83203125" style="331" bestFit="1" customWidth="1"/>
    <col min="4875" max="5121" width="9.33203125" style="331"/>
    <col min="5122" max="5122" width="54.1640625" style="331" customWidth="1"/>
    <col min="5123" max="5123" width="7.83203125" style="331" customWidth="1"/>
    <col min="5124" max="5124" width="10.1640625" style="331" customWidth="1"/>
    <col min="5125" max="5125" width="14" style="331" customWidth="1"/>
    <col min="5126" max="5126" width="17.33203125" style="331" customWidth="1"/>
    <col min="5127" max="5127" width="12.33203125" style="331" customWidth="1"/>
    <col min="5128" max="5128" width="18.6640625" style="331" customWidth="1"/>
    <col min="5129" max="5129" width="20" style="331" customWidth="1"/>
    <col min="5130" max="5130" width="11.83203125" style="331" bestFit="1" customWidth="1"/>
    <col min="5131" max="5377" width="9.33203125" style="331"/>
    <col min="5378" max="5378" width="54.1640625" style="331" customWidth="1"/>
    <col min="5379" max="5379" width="7.83203125" style="331" customWidth="1"/>
    <col min="5380" max="5380" width="10.1640625" style="331" customWidth="1"/>
    <col min="5381" max="5381" width="14" style="331" customWidth="1"/>
    <col min="5382" max="5382" width="17.33203125" style="331" customWidth="1"/>
    <col min="5383" max="5383" width="12.33203125" style="331" customWidth="1"/>
    <col min="5384" max="5384" width="18.6640625" style="331" customWidth="1"/>
    <col min="5385" max="5385" width="20" style="331" customWidth="1"/>
    <col min="5386" max="5386" width="11.83203125" style="331" bestFit="1" customWidth="1"/>
    <col min="5387" max="5633" width="9.33203125" style="331"/>
    <col min="5634" max="5634" width="54.1640625" style="331" customWidth="1"/>
    <col min="5635" max="5635" width="7.83203125" style="331" customWidth="1"/>
    <col min="5636" max="5636" width="10.1640625" style="331" customWidth="1"/>
    <col min="5637" max="5637" width="14" style="331" customWidth="1"/>
    <col min="5638" max="5638" width="17.33203125" style="331" customWidth="1"/>
    <col min="5639" max="5639" width="12.33203125" style="331" customWidth="1"/>
    <col min="5640" max="5640" width="18.6640625" style="331" customWidth="1"/>
    <col min="5641" max="5641" width="20" style="331" customWidth="1"/>
    <col min="5642" max="5642" width="11.83203125" style="331" bestFit="1" customWidth="1"/>
    <col min="5643" max="5889" width="9.33203125" style="331"/>
    <col min="5890" max="5890" width="54.1640625" style="331" customWidth="1"/>
    <col min="5891" max="5891" width="7.83203125" style="331" customWidth="1"/>
    <col min="5892" max="5892" width="10.1640625" style="331" customWidth="1"/>
    <col min="5893" max="5893" width="14" style="331" customWidth="1"/>
    <col min="5894" max="5894" width="17.33203125" style="331" customWidth="1"/>
    <col min="5895" max="5895" width="12.33203125" style="331" customWidth="1"/>
    <col min="5896" max="5896" width="18.6640625" style="331" customWidth="1"/>
    <col min="5897" max="5897" width="20" style="331" customWidth="1"/>
    <col min="5898" max="5898" width="11.83203125" style="331" bestFit="1" customWidth="1"/>
    <col min="5899" max="6145" width="9.33203125" style="331"/>
    <col min="6146" max="6146" width="54.1640625" style="331" customWidth="1"/>
    <col min="6147" max="6147" width="7.83203125" style="331" customWidth="1"/>
    <col min="6148" max="6148" width="10.1640625" style="331" customWidth="1"/>
    <col min="6149" max="6149" width="14" style="331" customWidth="1"/>
    <col min="6150" max="6150" width="17.33203125" style="331" customWidth="1"/>
    <col min="6151" max="6151" width="12.33203125" style="331" customWidth="1"/>
    <col min="6152" max="6152" width="18.6640625" style="331" customWidth="1"/>
    <col min="6153" max="6153" width="20" style="331" customWidth="1"/>
    <col min="6154" max="6154" width="11.83203125" style="331" bestFit="1" customWidth="1"/>
    <col min="6155" max="6401" width="9.33203125" style="331"/>
    <col min="6402" max="6402" width="54.1640625" style="331" customWidth="1"/>
    <col min="6403" max="6403" width="7.83203125" style="331" customWidth="1"/>
    <col min="6404" max="6404" width="10.1640625" style="331" customWidth="1"/>
    <col min="6405" max="6405" width="14" style="331" customWidth="1"/>
    <col min="6406" max="6406" width="17.33203125" style="331" customWidth="1"/>
    <col min="6407" max="6407" width="12.33203125" style="331" customWidth="1"/>
    <col min="6408" max="6408" width="18.6640625" style="331" customWidth="1"/>
    <col min="6409" max="6409" width="20" style="331" customWidth="1"/>
    <col min="6410" max="6410" width="11.83203125" style="331" bestFit="1" customWidth="1"/>
    <col min="6411" max="6657" width="9.33203125" style="331"/>
    <col min="6658" max="6658" width="54.1640625" style="331" customWidth="1"/>
    <col min="6659" max="6659" width="7.83203125" style="331" customWidth="1"/>
    <col min="6660" max="6660" width="10.1640625" style="331" customWidth="1"/>
    <col min="6661" max="6661" width="14" style="331" customWidth="1"/>
    <col min="6662" max="6662" width="17.33203125" style="331" customWidth="1"/>
    <col min="6663" max="6663" width="12.33203125" style="331" customWidth="1"/>
    <col min="6664" max="6664" width="18.6640625" style="331" customWidth="1"/>
    <col min="6665" max="6665" width="20" style="331" customWidth="1"/>
    <col min="6666" max="6666" width="11.83203125" style="331" bestFit="1" customWidth="1"/>
    <col min="6667" max="6913" width="9.33203125" style="331"/>
    <col min="6914" max="6914" width="54.1640625" style="331" customWidth="1"/>
    <col min="6915" max="6915" width="7.83203125" style="331" customWidth="1"/>
    <col min="6916" max="6916" width="10.1640625" style="331" customWidth="1"/>
    <col min="6917" max="6917" width="14" style="331" customWidth="1"/>
    <col min="6918" max="6918" width="17.33203125" style="331" customWidth="1"/>
    <col min="6919" max="6919" width="12.33203125" style="331" customWidth="1"/>
    <col min="6920" max="6920" width="18.6640625" style="331" customWidth="1"/>
    <col min="6921" max="6921" width="20" style="331" customWidth="1"/>
    <col min="6922" max="6922" width="11.83203125" style="331" bestFit="1" customWidth="1"/>
    <col min="6923" max="7169" width="9.33203125" style="331"/>
    <col min="7170" max="7170" width="54.1640625" style="331" customWidth="1"/>
    <col min="7171" max="7171" width="7.83203125" style="331" customWidth="1"/>
    <col min="7172" max="7172" width="10.1640625" style="331" customWidth="1"/>
    <col min="7173" max="7173" width="14" style="331" customWidth="1"/>
    <col min="7174" max="7174" width="17.33203125" style="331" customWidth="1"/>
    <col min="7175" max="7175" width="12.33203125" style="331" customWidth="1"/>
    <col min="7176" max="7176" width="18.6640625" style="331" customWidth="1"/>
    <col min="7177" max="7177" width="20" style="331" customWidth="1"/>
    <col min="7178" max="7178" width="11.83203125" style="331" bestFit="1" customWidth="1"/>
    <col min="7179" max="7425" width="9.33203125" style="331"/>
    <col min="7426" max="7426" width="54.1640625" style="331" customWidth="1"/>
    <col min="7427" max="7427" width="7.83203125" style="331" customWidth="1"/>
    <col min="7428" max="7428" width="10.1640625" style="331" customWidth="1"/>
    <col min="7429" max="7429" width="14" style="331" customWidth="1"/>
    <col min="7430" max="7430" width="17.33203125" style="331" customWidth="1"/>
    <col min="7431" max="7431" width="12.33203125" style="331" customWidth="1"/>
    <col min="7432" max="7432" width="18.6640625" style="331" customWidth="1"/>
    <col min="7433" max="7433" width="20" style="331" customWidth="1"/>
    <col min="7434" max="7434" width="11.83203125" style="331" bestFit="1" customWidth="1"/>
    <col min="7435" max="7681" width="9.33203125" style="331"/>
    <col min="7682" max="7682" width="54.1640625" style="331" customWidth="1"/>
    <col min="7683" max="7683" width="7.83203125" style="331" customWidth="1"/>
    <col min="7684" max="7684" width="10.1640625" style="331" customWidth="1"/>
    <col min="7685" max="7685" width="14" style="331" customWidth="1"/>
    <col min="7686" max="7686" width="17.33203125" style="331" customWidth="1"/>
    <col min="7687" max="7687" width="12.33203125" style="331" customWidth="1"/>
    <col min="7688" max="7688" width="18.6640625" style="331" customWidth="1"/>
    <col min="7689" max="7689" width="20" style="331" customWidth="1"/>
    <col min="7690" max="7690" width="11.83203125" style="331" bestFit="1" customWidth="1"/>
    <col min="7691" max="7937" width="9.33203125" style="331"/>
    <col min="7938" max="7938" width="54.1640625" style="331" customWidth="1"/>
    <col min="7939" max="7939" width="7.83203125" style="331" customWidth="1"/>
    <col min="7940" max="7940" width="10.1640625" style="331" customWidth="1"/>
    <col min="7941" max="7941" width="14" style="331" customWidth="1"/>
    <col min="7942" max="7942" width="17.33203125" style="331" customWidth="1"/>
    <col min="7943" max="7943" width="12.33203125" style="331" customWidth="1"/>
    <col min="7944" max="7944" width="18.6640625" style="331" customWidth="1"/>
    <col min="7945" max="7945" width="20" style="331" customWidth="1"/>
    <col min="7946" max="7946" width="11.83203125" style="331" bestFit="1" customWidth="1"/>
    <col min="7947" max="8193" width="9.33203125" style="331"/>
    <col min="8194" max="8194" width="54.1640625" style="331" customWidth="1"/>
    <col min="8195" max="8195" width="7.83203125" style="331" customWidth="1"/>
    <col min="8196" max="8196" width="10.1640625" style="331" customWidth="1"/>
    <col min="8197" max="8197" width="14" style="331" customWidth="1"/>
    <col min="8198" max="8198" width="17.33203125" style="331" customWidth="1"/>
    <col min="8199" max="8199" width="12.33203125" style="331" customWidth="1"/>
    <col min="8200" max="8200" width="18.6640625" style="331" customWidth="1"/>
    <col min="8201" max="8201" width="20" style="331" customWidth="1"/>
    <col min="8202" max="8202" width="11.83203125" style="331" bestFit="1" customWidth="1"/>
    <col min="8203" max="8449" width="9.33203125" style="331"/>
    <col min="8450" max="8450" width="54.1640625" style="331" customWidth="1"/>
    <col min="8451" max="8451" width="7.83203125" style="331" customWidth="1"/>
    <col min="8452" max="8452" width="10.1640625" style="331" customWidth="1"/>
    <col min="8453" max="8453" width="14" style="331" customWidth="1"/>
    <col min="8454" max="8454" width="17.33203125" style="331" customWidth="1"/>
    <col min="8455" max="8455" width="12.33203125" style="331" customWidth="1"/>
    <col min="8456" max="8456" width="18.6640625" style="331" customWidth="1"/>
    <col min="8457" max="8457" width="20" style="331" customWidth="1"/>
    <col min="8458" max="8458" width="11.83203125" style="331" bestFit="1" customWidth="1"/>
    <col min="8459" max="8705" width="9.33203125" style="331"/>
    <col min="8706" max="8706" width="54.1640625" style="331" customWidth="1"/>
    <col min="8707" max="8707" width="7.83203125" style="331" customWidth="1"/>
    <col min="8708" max="8708" width="10.1640625" style="331" customWidth="1"/>
    <col min="8709" max="8709" width="14" style="331" customWidth="1"/>
    <col min="8710" max="8710" width="17.33203125" style="331" customWidth="1"/>
    <col min="8711" max="8711" width="12.33203125" style="331" customWidth="1"/>
    <col min="8712" max="8712" width="18.6640625" style="331" customWidth="1"/>
    <col min="8713" max="8713" width="20" style="331" customWidth="1"/>
    <col min="8714" max="8714" width="11.83203125" style="331" bestFit="1" customWidth="1"/>
    <col min="8715" max="8961" width="9.33203125" style="331"/>
    <col min="8962" max="8962" width="54.1640625" style="331" customWidth="1"/>
    <col min="8963" max="8963" width="7.83203125" style="331" customWidth="1"/>
    <col min="8964" max="8964" width="10.1640625" style="331" customWidth="1"/>
    <col min="8965" max="8965" width="14" style="331" customWidth="1"/>
    <col min="8966" max="8966" width="17.33203125" style="331" customWidth="1"/>
    <col min="8967" max="8967" width="12.33203125" style="331" customWidth="1"/>
    <col min="8968" max="8968" width="18.6640625" style="331" customWidth="1"/>
    <col min="8969" max="8969" width="20" style="331" customWidth="1"/>
    <col min="8970" max="8970" width="11.83203125" style="331" bestFit="1" customWidth="1"/>
    <col min="8971" max="9217" width="9.33203125" style="331"/>
    <col min="9218" max="9218" width="54.1640625" style="331" customWidth="1"/>
    <col min="9219" max="9219" width="7.83203125" style="331" customWidth="1"/>
    <col min="9220" max="9220" width="10.1640625" style="331" customWidth="1"/>
    <col min="9221" max="9221" width="14" style="331" customWidth="1"/>
    <col min="9222" max="9222" width="17.33203125" style="331" customWidth="1"/>
    <col min="9223" max="9223" width="12.33203125" style="331" customWidth="1"/>
    <col min="9224" max="9224" width="18.6640625" style="331" customWidth="1"/>
    <col min="9225" max="9225" width="20" style="331" customWidth="1"/>
    <col min="9226" max="9226" width="11.83203125" style="331" bestFit="1" customWidth="1"/>
    <col min="9227" max="9473" width="9.33203125" style="331"/>
    <col min="9474" max="9474" width="54.1640625" style="331" customWidth="1"/>
    <col min="9475" max="9475" width="7.83203125" style="331" customWidth="1"/>
    <col min="9476" max="9476" width="10.1640625" style="331" customWidth="1"/>
    <col min="9477" max="9477" width="14" style="331" customWidth="1"/>
    <col min="9478" max="9478" width="17.33203125" style="331" customWidth="1"/>
    <col min="9479" max="9479" width="12.33203125" style="331" customWidth="1"/>
    <col min="9480" max="9480" width="18.6640625" style="331" customWidth="1"/>
    <col min="9481" max="9481" width="20" style="331" customWidth="1"/>
    <col min="9482" max="9482" width="11.83203125" style="331" bestFit="1" customWidth="1"/>
    <col min="9483" max="9729" width="9.33203125" style="331"/>
    <col min="9730" max="9730" width="54.1640625" style="331" customWidth="1"/>
    <col min="9731" max="9731" width="7.83203125" style="331" customWidth="1"/>
    <col min="9732" max="9732" width="10.1640625" style="331" customWidth="1"/>
    <col min="9733" max="9733" width="14" style="331" customWidth="1"/>
    <col min="9734" max="9734" width="17.33203125" style="331" customWidth="1"/>
    <col min="9735" max="9735" width="12.33203125" style="331" customWidth="1"/>
    <col min="9736" max="9736" width="18.6640625" style="331" customWidth="1"/>
    <col min="9737" max="9737" width="20" style="331" customWidth="1"/>
    <col min="9738" max="9738" width="11.83203125" style="331" bestFit="1" customWidth="1"/>
    <col min="9739" max="9985" width="9.33203125" style="331"/>
    <col min="9986" max="9986" width="54.1640625" style="331" customWidth="1"/>
    <col min="9987" max="9987" width="7.83203125" style="331" customWidth="1"/>
    <col min="9988" max="9988" width="10.1640625" style="331" customWidth="1"/>
    <col min="9989" max="9989" width="14" style="331" customWidth="1"/>
    <col min="9990" max="9990" width="17.33203125" style="331" customWidth="1"/>
    <col min="9991" max="9991" width="12.33203125" style="331" customWidth="1"/>
    <col min="9992" max="9992" width="18.6640625" style="331" customWidth="1"/>
    <col min="9993" max="9993" width="20" style="331" customWidth="1"/>
    <col min="9994" max="9994" width="11.83203125" style="331" bestFit="1" customWidth="1"/>
    <col min="9995" max="10241" width="9.33203125" style="331"/>
    <col min="10242" max="10242" width="54.1640625" style="331" customWidth="1"/>
    <col min="10243" max="10243" width="7.83203125" style="331" customWidth="1"/>
    <col min="10244" max="10244" width="10.1640625" style="331" customWidth="1"/>
    <col min="10245" max="10245" width="14" style="331" customWidth="1"/>
    <col min="10246" max="10246" width="17.33203125" style="331" customWidth="1"/>
    <col min="10247" max="10247" width="12.33203125" style="331" customWidth="1"/>
    <col min="10248" max="10248" width="18.6640625" style="331" customWidth="1"/>
    <col min="10249" max="10249" width="20" style="331" customWidth="1"/>
    <col min="10250" max="10250" width="11.83203125" style="331" bestFit="1" customWidth="1"/>
    <col min="10251" max="10497" width="9.33203125" style="331"/>
    <col min="10498" max="10498" width="54.1640625" style="331" customWidth="1"/>
    <col min="10499" max="10499" width="7.83203125" style="331" customWidth="1"/>
    <col min="10500" max="10500" width="10.1640625" style="331" customWidth="1"/>
    <col min="10501" max="10501" width="14" style="331" customWidth="1"/>
    <col min="10502" max="10502" width="17.33203125" style="331" customWidth="1"/>
    <col min="10503" max="10503" width="12.33203125" style="331" customWidth="1"/>
    <col min="10504" max="10504" width="18.6640625" style="331" customWidth="1"/>
    <col min="10505" max="10505" width="20" style="331" customWidth="1"/>
    <col min="10506" max="10506" width="11.83203125" style="331" bestFit="1" customWidth="1"/>
    <col min="10507" max="10753" width="9.33203125" style="331"/>
    <col min="10754" max="10754" width="54.1640625" style="331" customWidth="1"/>
    <col min="10755" max="10755" width="7.83203125" style="331" customWidth="1"/>
    <col min="10756" max="10756" width="10.1640625" style="331" customWidth="1"/>
    <col min="10757" max="10757" width="14" style="331" customWidth="1"/>
    <col min="10758" max="10758" width="17.33203125" style="331" customWidth="1"/>
    <col min="10759" max="10759" width="12.33203125" style="331" customWidth="1"/>
    <col min="10760" max="10760" width="18.6640625" style="331" customWidth="1"/>
    <col min="10761" max="10761" width="20" style="331" customWidth="1"/>
    <col min="10762" max="10762" width="11.83203125" style="331" bestFit="1" customWidth="1"/>
    <col min="10763" max="11009" width="9.33203125" style="331"/>
    <col min="11010" max="11010" width="54.1640625" style="331" customWidth="1"/>
    <col min="11011" max="11011" width="7.83203125" style="331" customWidth="1"/>
    <col min="11012" max="11012" width="10.1640625" style="331" customWidth="1"/>
    <col min="11013" max="11013" width="14" style="331" customWidth="1"/>
    <col min="11014" max="11014" width="17.33203125" style="331" customWidth="1"/>
    <col min="11015" max="11015" width="12.33203125" style="331" customWidth="1"/>
    <col min="11016" max="11016" width="18.6640625" style="331" customWidth="1"/>
    <col min="11017" max="11017" width="20" style="331" customWidth="1"/>
    <col min="11018" max="11018" width="11.83203125" style="331" bestFit="1" customWidth="1"/>
    <col min="11019" max="11265" width="9.33203125" style="331"/>
    <col min="11266" max="11266" width="54.1640625" style="331" customWidth="1"/>
    <col min="11267" max="11267" width="7.83203125" style="331" customWidth="1"/>
    <col min="11268" max="11268" width="10.1640625" style="331" customWidth="1"/>
    <col min="11269" max="11269" width="14" style="331" customWidth="1"/>
    <col min="11270" max="11270" width="17.33203125" style="331" customWidth="1"/>
    <col min="11271" max="11271" width="12.33203125" style="331" customWidth="1"/>
    <col min="11272" max="11272" width="18.6640625" style="331" customWidth="1"/>
    <col min="11273" max="11273" width="20" style="331" customWidth="1"/>
    <col min="11274" max="11274" width="11.83203125" style="331" bestFit="1" customWidth="1"/>
    <col min="11275" max="11521" width="9.33203125" style="331"/>
    <col min="11522" max="11522" width="54.1640625" style="331" customWidth="1"/>
    <col min="11523" max="11523" width="7.83203125" style="331" customWidth="1"/>
    <col min="11524" max="11524" width="10.1640625" style="331" customWidth="1"/>
    <col min="11525" max="11525" width="14" style="331" customWidth="1"/>
    <col min="11526" max="11526" width="17.33203125" style="331" customWidth="1"/>
    <col min="11527" max="11527" width="12.33203125" style="331" customWidth="1"/>
    <col min="11528" max="11528" width="18.6640625" style="331" customWidth="1"/>
    <col min="11529" max="11529" width="20" style="331" customWidth="1"/>
    <col min="11530" max="11530" width="11.83203125" style="331" bestFit="1" customWidth="1"/>
    <col min="11531" max="11777" width="9.33203125" style="331"/>
    <col min="11778" max="11778" width="54.1640625" style="331" customWidth="1"/>
    <col min="11779" max="11779" width="7.83203125" style="331" customWidth="1"/>
    <col min="11780" max="11780" width="10.1640625" style="331" customWidth="1"/>
    <col min="11781" max="11781" width="14" style="331" customWidth="1"/>
    <col min="11782" max="11782" width="17.33203125" style="331" customWidth="1"/>
    <col min="11783" max="11783" width="12.33203125" style="331" customWidth="1"/>
    <col min="11784" max="11784" width="18.6640625" style="331" customWidth="1"/>
    <col min="11785" max="11785" width="20" style="331" customWidth="1"/>
    <col min="11786" max="11786" width="11.83203125" style="331" bestFit="1" customWidth="1"/>
    <col min="11787" max="12033" width="9.33203125" style="331"/>
    <col min="12034" max="12034" width="54.1640625" style="331" customWidth="1"/>
    <col min="12035" max="12035" width="7.83203125" style="331" customWidth="1"/>
    <col min="12036" max="12036" width="10.1640625" style="331" customWidth="1"/>
    <col min="12037" max="12037" width="14" style="331" customWidth="1"/>
    <col min="12038" max="12038" width="17.33203125" style="331" customWidth="1"/>
    <col min="12039" max="12039" width="12.33203125" style="331" customWidth="1"/>
    <col min="12040" max="12040" width="18.6640625" style="331" customWidth="1"/>
    <col min="12041" max="12041" width="20" style="331" customWidth="1"/>
    <col min="12042" max="12042" width="11.83203125" style="331" bestFit="1" customWidth="1"/>
    <col min="12043" max="12289" width="9.33203125" style="331"/>
    <col min="12290" max="12290" width="54.1640625" style="331" customWidth="1"/>
    <col min="12291" max="12291" width="7.83203125" style="331" customWidth="1"/>
    <col min="12292" max="12292" width="10.1640625" style="331" customWidth="1"/>
    <col min="12293" max="12293" width="14" style="331" customWidth="1"/>
    <col min="12294" max="12294" width="17.33203125" style="331" customWidth="1"/>
    <col min="12295" max="12295" width="12.33203125" style="331" customWidth="1"/>
    <col min="12296" max="12296" width="18.6640625" style="331" customWidth="1"/>
    <col min="12297" max="12297" width="20" style="331" customWidth="1"/>
    <col min="12298" max="12298" width="11.83203125" style="331" bestFit="1" customWidth="1"/>
    <col min="12299" max="12545" width="9.33203125" style="331"/>
    <col min="12546" max="12546" width="54.1640625" style="331" customWidth="1"/>
    <col min="12547" max="12547" width="7.83203125" style="331" customWidth="1"/>
    <col min="12548" max="12548" width="10.1640625" style="331" customWidth="1"/>
    <col min="12549" max="12549" width="14" style="331" customWidth="1"/>
    <col min="12550" max="12550" width="17.33203125" style="331" customWidth="1"/>
    <col min="12551" max="12551" width="12.33203125" style="331" customWidth="1"/>
    <col min="12552" max="12552" width="18.6640625" style="331" customWidth="1"/>
    <col min="12553" max="12553" width="20" style="331" customWidth="1"/>
    <col min="12554" max="12554" width="11.83203125" style="331" bestFit="1" customWidth="1"/>
    <col min="12555" max="12801" width="9.33203125" style="331"/>
    <col min="12802" max="12802" width="54.1640625" style="331" customWidth="1"/>
    <col min="12803" max="12803" width="7.83203125" style="331" customWidth="1"/>
    <col min="12804" max="12804" width="10.1640625" style="331" customWidth="1"/>
    <col min="12805" max="12805" width="14" style="331" customWidth="1"/>
    <col min="12806" max="12806" width="17.33203125" style="331" customWidth="1"/>
    <col min="12807" max="12807" width="12.33203125" style="331" customWidth="1"/>
    <col min="12808" max="12808" width="18.6640625" style="331" customWidth="1"/>
    <col min="12809" max="12809" width="20" style="331" customWidth="1"/>
    <col min="12810" max="12810" width="11.83203125" style="331" bestFit="1" customWidth="1"/>
    <col min="12811" max="13057" width="9.33203125" style="331"/>
    <col min="13058" max="13058" width="54.1640625" style="331" customWidth="1"/>
    <col min="13059" max="13059" width="7.83203125" style="331" customWidth="1"/>
    <col min="13060" max="13060" width="10.1640625" style="331" customWidth="1"/>
    <col min="13061" max="13061" width="14" style="331" customWidth="1"/>
    <col min="13062" max="13062" width="17.33203125" style="331" customWidth="1"/>
    <col min="13063" max="13063" width="12.33203125" style="331" customWidth="1"/>
    <col min="13064" max="13064" width="18.6640625" style="331" customWidth="1"/>
    <col min="13065" max="13065" width="20" style="331" customWidth="1"/>
    <col min="13066" max="13066" width="11.83203125" style="331" bestFit="1" customWidth="1"/>
    <col min="13067" max="13313" width="9.33203125" style="331"/>
    <col min="13314" max="13314" width="54.1640625" style="331" customWidth="1"/>
    <col min="13315" max="13315" width="7.83203125" style="331" customWidth="1"/>
    <col min="13316" max="13316" width="10.1640625" style="331" customWidth="1"/>
    <col min="13317" max="13317" width="14" style="331" customWidth="1"/>
    <col min="13318" max="13318" width="17.33203125" style="331" customWidth="1"/>
    <col min="13319" max="13319" width="12.33203125" style="331" customWidth="1"/>
    <col min="13320" max="13320" width="18.6640625" style="331" customWidth="1"/>
    <col min="13321" max="13321" width="20" style="331" customWidth="1"/>
    <col min="13322" max="13322" width="11.83203125" style="331" bestFit="1" customWidth="1"/>
    <col min="13323" max="13569" width="9.33203125" style="331"/>
    <col min="13570" max="13570" width="54.1640625" style="331" customWidth="1"/>
    <col min="13571" max="13571" width="7.83203125" style="331" customWidth="1"/>
    <col min="13572" max="13572" width="10.1640625" style="331" customWidth="1"/>
    <col min="13573" max="13573" width="14" style="331" customWidth="1"/>
    <col min="13574" max="13574" width="17.33203125" style="331" customWidth="1"/>
    <col min="13575" max="13575" width="12.33203125" style="331" customWidth="1"/>
    <col min="13576" max="13576" width="18.6640625" style="331" customWidth="1"/>
    <col min="13577" max="13577" width="20" style="331" customWidth="1"/>
    <col min="13578" max="13578" width="11.83203125" style="331" bestFit="1" customWidth="1"/>
    <col min="13579" max="13825" width="9.33203125" style="331"/>
    <col min="13826" max="13826" width="54.1640625" style="331" customWidth="1"/>
    <col min="13827" max="13827" width="7.83203125" style="331" customWidth="1"/>
    <col min="13828" max="13828" width="10.1640625" style="331" customWidth="1"/>
    <col min="13829" max="13829" width="14" style="331" customWidth="1"/>
    <col min="13830" max="13830" width="17.33203125" style="331" customWidth="1"/>
    <col min="13831" max="13831" width="12.33203125" style="331" customWidth="1"/>
    <col min="13832" max="13832" width="18.6640625" style="331" customWidth="1"/>
    <col min="13833" max="13833" width="20" style="331" customWidth="1"/>
    <col min="13834" max="13834" width="11.83203125" style="331" bestFit="1" customWidth="1"/>
    <col min="13835" max="14081" width="9.33203125" style="331"/>
    <col min="14082" max="14082" width="54.1640625" style="331" customWidth="1"/>
    <col min="14083" max="14083" width="7.83203125" style="331" customWidth="1"/>
    <col min="14084" max="14084" width="10.1640625" style="331" customWidth="1"/>
    <col min="14085" max="14085" width="14" style="331" customWidth="1"/>
    <col min="14086" max="14086" width="17.33203125" style="331" customWidth="1"/>
    <col min="14087" max="14087" width="12.33203125" style="331" customWidth="1"/>
    <col min="14088" max="14088" width="18.6640625" style="331" customWidth="1"/>
    <col min="14089" max="14089" width="20" style="331" customWidth="1"/>
    <col min="14090" max="14090" width="11.83203125" style="331" bestFit="1" customWidth="1"/>
    <col min="14091" max="14337" width="9.33203125" style="331"/>
    <col min="14338" max="14338" width="54.1640625" style="331" customWidth="1"/>
    <col min="14339" max="14339" width="7.83203125" style="331" customWidth="1"/>
    <col min="14340" max="14340" width="10.1640625" style="331" customWidth="1"/>
    <col min="14341" max="14341" width="14" style="331" customWidth="1"/>
    <col min="14342" max="14342" width="17.33203125" style="331" customWidth="1"/>
    <col min="14343" max="14343" width="12.33203125" style="331" customWidth="1"/>
    <col min="14344" max="14344" width="18.6640625" style="331" customWidth="1"/>
    <col min="14345" max="14345" width="20" style="331" customWidth="1"/>
    <col min="14346" max="14346" width="11.83203125" style="331" bestFit="1" customWidth="1"/>
    <col min="14347" max="14593" width="9.33203125" style="331"/>
    <col min="14594" max="14594" width="54.1640625" style="331" customWidth="1"/>
    <col min="14595" max="14595" width="7.83203125" style="331" customWidth="1"/>
    <col min="14596" max="14596" width="10.1640625" style="331" customWidth="1"/>
    <col min="14597" max="14597" width="14" style="331" customWidth="1"/>
    <col min="14598" max="14598" width="17.33203125" style="331" customWidth="1"/>
    <col min="14599" max="14599" width="12.33203125" style="331" customWidth="1"/>
    <col min="14600" max="14600" width="18.6640625" style="331" customWidth="1"/>
    <col min="14601" max="14601" width="20" style="331" customWidth="1"/>
    <col min="14602" max="14602" width="11.83203125" style="331" bestFit="1" customWidth="1"/>
    <col min="14603" max="14849" width="9.33203125" style="331"/>
    <col min="14850" max="14850" width="54.1640625" style="331" customWidth="1"/>
    <col min="14851" max="14851" width="7.83203125" style="331" customWidth="1"/>
    <col min="14852" max="14852" width="10.1640625" style="331" customWidth="1"/>
    <col min="14853" max="14853" width="14" style="331" customWidth="1"/>
    <col min="14854" max="14854" width="17.33203125" style="331" customWidth="1"/>
    <col min="14855" max="14855" width="12.33203125" style="331" customWidth="1"/>
    <col min="14856" max="14856" width="18.6640625" style="331" customWidth="1"/>
    <col min="14857" max="14857" width="20" style="331" customWidth="1"/>
    <col min="14858" max="14858" width="11.83203125" style="331" bestFit="1" customWidth="1"/>
    <col min="14859" max="15105" width="9.33203125" style="331"/>
    <col min="15106" max="15106" width="54.1640625" style="331" customWidth="1"/>
    <col min="15107" max="15107" width="7.83203125" style="331" customWidth="1"/>
    <col min="15108" max="15108" width="10.1640625" style="331" customWidth="1"/>
    <col min="15109" max="15109" width="14" style="331" customWidth="1"/>
    <col min="15110" max="15110" width="17.33203125" style="331" customWidth="1"/>
    <col min="15111" max="15111" width="12.33203125" style="331" customWidth="1"/>
    <col min="15112" max="15112" width="18.6640625" style="331" customWidth="1"/>
    <col min="15113" max="15113" width="20" style="331" customWidth="1"/>
    <col min="15114" max="15114" width="11.83203125" style="331" bestFit="1" customWidth="1"/>
    <col min="15115" max="15361" width="9.33203125" style="331"/>
    <col min="15362" max="15362" width="54.1640625" style="331" customWidth="1"/>
    <col min="15363" max="15363" width="7.83203125" style="331" customWidth="1"/>
    <col min="15364" max="15364" width="10.1640625" style="331" customWidth="1"/>
    <col min="15365" max="15365" width="14" style="331" customWidth="1"/>
    <col min="15366" max="15366" width="17.33203125" style="331" customWidth="1"/>
    <col min="15367" max="15367" width="12.33203125" style="331" customWidth="1"/>
    <col min="15368" max="15368" width="18.6640625" style="331" customWidth="1"/>
    <col min="15369" max="15369" width="20" style="331" customWidth="1"/>
    <col min="15370" max="15370" width="11.83203125" style="331" bestFit="1" customWidth="1"/>
    <col min="15371" max="15617" width="9.33203125" style="331"/>
    <col min="15618" max="15618" width="54.1640625" style="331" customWidth="1"/>
    <col min="15619" max="15619" width="7.83203125" style="331" customWidth="1"/>
    <col min="15620" max="15620" width="10.1640625" style="331" customWidth="1"/>
    <col min="15621" max="15621" width="14" style="331" customWidth="1"/>
    <col min="15622" max="15622" width="17.33203125" style="331" customWidth="1"/>
    <col min="15623" max="15623" width="12.33203125" style="331" customWidth="1"/>
    <col min="15624" max="15624" width="18.6640625" style="331" customWidth="1"/>
    <col min="15625" max="15625" width="20" style="331" customWidth="1"/>
    <col min="15626" max="15626" width="11.83203125" style="331" bestFit="1" customWidth="1"/>
    <col min="15627" max="15873" width="9.33203125" style="331"/>
    <col min="15874" max="15874" width="54.1640625" style="331" customWidth="1"/>
    <col min="15875" max="15875" width="7.83203125" style="331" customWidth="1"/>
    <col min="15876" max="15876" width="10.1640625" style="331" customWidth="1"/>
    <col min="15877" max="15877" width="14" style="331" customWidth="1"/>
    <col min="15878" max="15878" width="17.33203125" style="331" customWidth="1"/>
    <col min="15879" max="15879" width="12.33203125" style="331" customWidth="1"/>
    <col min="15880" max="15880" width="18.6640625" style="331" customWidth="1"/>
    <col min="15881" max="15881" width="20" style="331" customWidth="1"/>
    <col min="15882" max="15882" width="11.83203125" style="331" bestFit="1" customWidth="1"/>
    <col min="15883" max="16129" width="9.33203125" style="331"/>
    <col min="16130" max="16130" width="54.1640625" style="331" customWidth="1"/>
    <col min="16131" max="16131" width="7.83203125" style="331" customWidth="1"/>
    <col min="16132" max="16132" width="10.1640625" style="331" customWidth="1"/>
    <col min="16133" max="16133" width="14" style="331" customWidth="1"/>
    <col min="16134" max="16134" width="17.33203125" style="331" customWidth="1"/>
    <col min="16135" max="16135" width="12.33203125" style="331" customWidth="1"/>
    <col min="16136" max="16136" width="18.6640625" style="331" customWidth="1"/>
    <col min="16137" max="16137" width="20" style="331" customWidth="1"/>
    <col min="16138" max="16138" width="11.83203125" style="331" bestFit="1" customWidth="1"/>
    <col min="16139" max="16384" width="9.33203125" style="331"/>
  </cols>
  <sheetData>
    <row r="2" spans="2:9" s="325" customFormat="1" ht="15.75">
      <c r="B2" s="322" t="s">
        <v>2363</v>
      </c>
      <c r="C2" s="323"/>
      <c r="D2" s="323"/>
      <c r="E2" s="323"/>
      <c r="F2" s="324"/>
      <c r="G2" s="324"/>
      <c r="H2" s="324"/>
      <c r="I2" s="324"/>
    </row>
    <row r="3" spans="2:9" ht="15">
      <c r="B3" s="326" t="s">
        <v>2364</v>
      </c>
    </row>
    <row r="5" spans="2:9" s="330" customFormat="1" ht="25.5">
      <c r="B5" s="332" t="s">
        <v>2365</v>
      </c>
      <c r="C5" s="332" t="s">
        <v>2366</v>
      </c>
      <c r="D5" s="333" t="s">
        <v>183</v>
      </c>
      <c r="E5" s="334" t="s">
        <v>2367</v>
      </c>
      <c r="F5" s="335" t="s">
        <v>2368</v>
      </c>
      <c r="G5" s="335" t="s">
        <v>2369</v>
      </c>
      <c r="H5" s="335" t="s">
        <v>2370</v>
      </c>
      <c r="I5" s="335" t="s">
        <v>2371</v>
      </c>
    </row>
    <row r="6" spans="2:9" s="330" customFormat="1">
      <c r="B6" s="327"/>
      <c r="C6" s="327"/>
      <c r="D6" s="328"/>
      <c r="E6" s="329"/>
    </row>
    <row r="7" spans="2:9">
      <c r="B7" s="327" t="s">
        <v>2372</v>
      </c>
    </row>
    <row r="8" spans="2:9">
      <c r="B8" s="336" t="s">
        <v>2373</v>
      </c>
      <c r="C8" s="337" t="s">
        <v>467</v>
      </c>
      <c r="D8" s="338" t="s">
        <v>345</v>
      </c>
      <c r="E8" s="339"/>
      <c r="F8" s="340">
        <f>D8*E8</f>
        <v>0</v>
      </c>
      <c r="G8" s="339"/>
      <c r="H8" s="339">
        <f>D8*G8</f>
        <v>0</v>
      </c>
      <c r="I8" s="339">
        <f>F8+H8</f>
        <v>0</v>
      </c>
    </row>
    <row r="9" spans="2:9">
      <c r="B9" s="336" t="s">
        <v>2374</v>
      </c>
      <c r="C9" s="337" t="s">
        <v>467</v>
      </c>
      <c r="D9" s="338" t="s">
        <v>10</v>
      </c>
      <c r="E9" s="339"/>
      <c r="F9" s="340">
        <f>D9*E9</f>
        <v>0</v>
      </c>
      <c r="G9" s="339"/>
      <c r="H9" s="339">
        <f>D9*G9</f>
        <v>0</v>
      </c>
      <c r="I9" s="339">
        <f>F9+H9</f>
        <v>0</v>
      </c>
    </row>
    <row r="10" spans="2:9">
      <c r="B10" s="336" t="s">
        <v>2375</v>
      </c>
      <c r="C10" s="337" t="s">
        <v>467</v>
      </c>
      <c r="D10" s="338" t="s">
        <v>2376</v>
      </c>
      <c r="E10" s="339"/>
      <c r="F10" s="340">
        <f t="shared" ref="F10:F25" si="0">D10*E10</f>
        <v>0</v>
      </c>
      <c r="G10" s="339"/>
      <c r="H10" s="339">
        <f t="shared" ref="H10:H25" si="1">D10*G10</f>
        <v>0</v>
      </c>
      <c r="I10" s="339">
        <f t="shared" ref="I10:I25" si="2">F10+H10</f>
        <v>0</v>
      </c>
    </row>
    <row r="11" spans="2:9">
      <c r="B11" s="336" t="s">
        <v>2377</v>
      </c>
      <c r="C11" s="337" t="s">
        <v>467</v>
      </c>
      <c r="D11" s="338" t="s">
        <v>1956</v>
      </c>
      <c r="E11" s="339"/>
      <c r="F11" s="340">
        <f t="shared" si="0"/>
        <v>0</v>
      </c>
      <c r="G11" s="339"/>
      <c r="H11" s="339">
        <f t="shared" si="1"/>
        <v>0</v>
      </c>
      <c r="I11" s="339">
        <f t="shared" si="2"/>
        <v>0</v>
      </c>
    </row>
    <row r="12" spans="2:9">
      <c r="B12" s="336" t="s">
        <v>2378</v>
      </c>
      <c r="C12" s="337" t="s">
        <v>467</v>
      </c>
      <c r="D12" s="338" t="s">
        <v>573</v>
      </c>
      <c r="E12" s="339"/>
      <c r="F12" s="340">
        <f>D12*E12</f>
        <v>0</v>
      </c>
      <c r="G12" s="339"/>
      <c r="H12" s="339">
        <f>D12*G12</f>
        <v>0</v>
      </c>
      <c r="I12" s="339">
        <f>F12+H12</f>
        <v>0</v>
      </c>
    </row>
    <row r="13" spans="2:9">
      <c r="B13" s="336" t="s">
        <v>2379</v>
      </c>
      <c r="C13" s="337" t="s">
        <v>467</v>
      </c>
      <c r="D13" s="338" t="s">
        <v>1792</v>
      </c>
      <c r="E13" s="339"/>
      <c r="F13" s="340">
        <f t="shared" si="0"/>
        <v>0</v>
      </c>
      <c r="G13" s="339"/>
      <c r="H13" s="339">
        <f t="shared" si="1"/>
        <v>0</v>
      </c>
      <c r="I13" s="339">
        <f t="shared" si="2"/>
        <v>0</v>
      </c>
    </row>
    <row r="14" spans="2:9">
      <c r="B14" s="336" t="s">
        <v>2380</v>
      </c>
      <c r="C14" s="337" t="s">
        <v>467</v>
      </c>
      <c r="D14" s="338" t="s">
        <v>1956</v>
      </c>
      <c r="E14" s="339"/>
      <c r="F14" s="340">
        <f t="shared" si="0"/>
        <v>0</v>
      </c>
      <c r="G14" s="339"/>
      <c r="H14" s="339">
        <f t="shared" si="1"/>
        <v>0</v>
      </c>
      <c r="I14" s="339">
        <f t="shared" si="2"/>
        <v>0</v>
      </c>
    </row>
    <row r="15" spans="2:9">
      <c r="B15" s="336" t="s">
        <v>2381</v>
      </c>
      <c r="C15" s="337" t="s">
        <v>288</v>
      </c>
      <c r="D15" s="338" t="s">
        <v>456</v>
      </c>
      <c r="E15" s="339"/>
      <c r="F15" s="340">
        <f t="shared" si="0"/>
        <v>0</v>
      </c>
      <c r="G15" s="339"/>
      <c r="H15" s="339">
        <f t="shared" si="1"/>
        <v>0</v>
      </c>
      <c r="I15" s="339">
        <f t="shared" si="2"/>
        <v>0</v>
      </c>
    </row>
    <row r="16" spans="2:9">
      <c r="B16" s="336" t="s">
        <v>2382</v>
      </c>
      <c r="C16" s="337" t="s">
        <v>288</v>
      </c>
      <c r="D16" s="338" t="s">
        <v>275</v>
      </c>
      <c r="E16" s="339"/>
      <c r="F16" s="340">
        <f>D16*E16</f>
        <v>0</v>
      </c>
      <c r="G16" s="339"/>
      <c r="H16" s="339">
        <f>D16*G16</f>
        <v>0</v>
      </c>
      <c r="I16" s="339">
        <f>F16+H16</f>
        <v>0</v>
      </c>
    </row>
    <row r="17" spans="2:9">
      <c r="B17" s="336" t="s">
        <v>2383</v>
      </c>
      <c r="C17" s="337" t="s">
        <v>288</v>
      </c>
      <c r="D17" s="338" t="s">
        <v>222</v>
      </c>
      <c r="E17" s="339"/>
      <c r="F17" s="340">
        <f t="shared" si="0"/>
        <v>0</v>
      </c>
      <c r="G17" s="339"/>
      <c r="H17" s="339">
        <f t="shared" si="1"/>
        <v>0</v>
      </c>
      <c r="I17" s="339">
        <f t="shared" si="2"/>
        <v>0</v>
      </c>
    </row>
    <row r="18" spans="2:9">
      <c r="B18" s="336" t="s">
        <v>2384</v>
      </c>
      <c r="C18" s="337" t="s">
        <v>288</v>
      </c>
      <c r="D18" s="338" t="s">
        <v>197</v>
      </c>
      <c r="E18" s="339"/>
      <c r="F18" s="340">
        <f t="shared" si="0"/>
        <v>0</v>
      </c>
      <c r="G18" s="339"/>
      <c r="H18" s="339">
        <f t="shared" si="1"/>
        <v>0</v>
      </c>
      <c r="I18" s="339">
        <f t="shared" si="2"/>
        <v>0</v>
      </c>
    </row>
    <row r="19" spans="2:9">
      <c r="B19" s="336" t="s">
        <v>2385</v>
      </c>
      <c r="C19" s="337" t="s">
        <v>288</v>
      </c>
      <c r="D19" s="338" t="s">
        <v>202</v>
      </c>
      <c r="E19" s="339"/>
      <c r="F19" s="340">
        <f t="shared" si="0"/>
        <v>0</v>
      </c>
      <c r="G19" s="339"/>
      <c r="H19" s="339">
        <f t="shared" si="1"/>
        <v>0</v>
      </c>
      <c r="I19" s="339">
        <f t="shared" si="2"/>
        <v>0</v>
      </c>
    </row>
    <row r="20" spans="2:9">
      <c r="B20" s="336" t="s">
        <v>2386</v>
      </c>
      <c r="C20" s="337" t="s">
        <v>288</v>
      </c>
      <c r="D20" s="337">
        <v>19</v>
      </c>
      <c r="E20" s="339"/>
      <c r="F20" s="340">
        <f t="shared" si="0"/>
        <v>0</v>
      </c>
      <c r="G20" s="339"/>
      <c r="H20" s="339">
        <f t="shared" si="1"/>
        <v>0</v>
      </c>
      <c r="I20" s="339">
        <f t="shared" si="2"/>
        <v>0</v>
      </c>
    </row>
    <row r="21" spans="2:9">
      <c r="B21" s="336" t="s">
        <v>2387</v>
      </c>
      <c r="C21" s="337" t="s">
        <v>288</v>
      </c>
      <c r="D21" s="337">
        <v>18</v>
      </c>
      <c r="E21" s="339"/>
      <c r="F21" s="340">
        <f t="shared" si="0"/>
        <v>0</v>
      </c>
      <c r="G21" s="339"/>
      <c r="H21" s="339">
        <f t="shared" si="1"/>
        <v>0</v>
      </c>
      <c r="I21" s="339">
        <f t="shared" si="2"/>
        <v>0</v>
      </c>
    </row>
    <row r="22" spans="2:9">
      <c r="B22" s="336" t="s">
        <v>2388</v>
      </c>
      <c r="C22" s="337" t="s">
        <v>288</v>
      </c>
      <c r="D22" s="337">
        <v>3</v>
      </c>
      <c r="E22" s="339"/>
      <c r="F22" s="340">
        <f>D22*E22</f>
        <v>0</v>
      </c>
      <c r="G22" s="339"/>
      <c r="H22" s="339">
        <f>D22*G22</f>
        <v>0</v>
      </c>
      <c r="I22" s="339">
        <f>F22+H22</f>
        <v>0</v>
      </c>
    </row>
    <row r="23" spans="2:9">
      <c r="B23" s="336" t="s">
        <v>2389</v>
      </c>
      <c r="C23" s="337" t="s">
        <v>288</v>
      </c>
      <c r="D23" s="337">
        <v>9</v>
      </c>
      <c r="E23" s="339"/>
      <c r="F23" s="340">
        <f t="shared" si="0"/>
        <v>0</v>
      </c>
      <c r="G23" s="339"/>
      <c r="H23" s="339">
        <f t="shared" si="1"/>
        <v>0</v>
      </c>
      <c r="I23" s="339">
        <f t="shared" si="2"/>
        <v>0</v>
      </c>
    </row>
    <row r="24" spans="2:9">
      <c r="B24" s="336" t="s">
        <v>2390</v>
      </c>
      <c r="C24" s="337" t="s">
        <v>288</v>
      </c>
      <c r="D24" s="338" t="s">
        <v>82</v>
      </c>
      <c r="E24" s="339"/>
      <c r="F24" s="340">
        <f t="shared" si="0"/>
        <v>0</v>
      </c>
      <c r="G24" s="339"/>
      <c r="H24" s="339">
        <f t="shared" si="1"/>
        <v>0</v>
      </c>
      <c r="I24" s="339">
        <f t="shared" si="2"/>
        <v>0</v>
      </c>
    </row>
    <row r="25" spans="2:9">
      <c r="B25" s="336" t="s">
        <v>2391</v>
      </c>
      <c r="C25" s="337" t="s">
        <v>288</v>
      </c>
      <c r="D25" s="338" t="s">
        <v>82</v>
      </c>
      <c r="E25" s="339"/>
      <c r="F25" s="340">
        <f t="shared" si="0"/>
        <v>0</v>
      </c>
      <c r="G25" s="339"/>
      <c r="H25" s="339">
        <f t="shared" si="1"/>
        <v>0</v>
      </c>
      <c r="I25" s="339">
        <f t="shared" si="2"/>
        <v>0</v>
      </c>
    </row>
    <row r="26" spans="2:9">
      <c r="F26" s="342"/>
      <c r="G26" s="329"/>
      <c r="H26" s="329"/>
      <c r="I26" s="329"/>
    </row>
    <row r="27" spans="2:9">
      <c r="B27" s="327" t="s">
        <v>2392</v>
      </c>
      <c r="F27" s="342"/>
      <c r="G27" s="329"/>
      <c r="H27" s="329"/>
      <c r="I27" s="329"/>
    </row>
    <row r="28" spans="2:9">
      <c r="B28" s="336" t="s">
        <v>2393</v>
      </c>
      <c r="C28" s="337" t="s">
        <v>288</v>
      </c>
      <c r="D28" s="338" t="s">
        <v>1762</v>
      </c>
      <c r="E28" s="339"/>
      <c r="F28" s="340">
        <f t="shared" ref="F28:F38" si="3">D28*E28</f>
        <v>0</v>
      </c>
      <c r="G28" s="339"/>
      <c r="H28" s="339">
        <f t="shared" ref="H28:H38" si="4">D28*G28</f>
        <v>0</v>
      </c>
      <c r="I28" s="339">
        <f t="shared" ref="I28:I38" si="5">F28+H28</f>
        <v>0</v>
      </c>
    </row>
    <row r="29" spans="2:9">
      <c r="B29" s="336" t="s">
        <v>2394</v>
      </c>
      <c r="C29" s="337" t="s">
        <v>288</v>
      </c>
      <c r="D29" s="338" t="s">
        <v>234</v>
      </c>
      <c r="E29" s="339"/>
      <c r="F29" s="340">
        <f t="shared" si="3"/>
        <v>0</v>
      </c>
      <c r="G29" s="339"/>
      <c r="H29" s="339">
        <f t="shared" si="4"/>
        <v>0</v>
      </c>
      <c r="I29" s="339">
        <f t="shared" si="5"/>
        <v>0</v>
      </c>
    </row>
    <row r="30" spans="2:9">
      <c r="B30" s="336" t="s">
        <v>2395</v>
      </c>
      <c r="C30" s="337" t="s">
        <v>467</v>
      </c>
      <c r="D30" s="338" t="s">
        <v>1777</v>
      </c>
      <c r="E30" s="339"/>
      <c r="F30" s="340">
        <f t="shared" si="3"/>
        <v>0</v>
      </c>
      <c r="G30" s="339"/>
      <c r="H30" s="339">
        <f t="shared" si="4"/>
        <v>0</v>
      </c>
      <c r="I30" s="339">
        <f t="shared" si="5"/>
        <v>0</v>
      </c>
    </row>
    <row r="31" spans="2:9">
      <c r="B31" s="336" t="s">
        <v>2396</v>
      </c>
      <c r="C31" s="337" t="s">
        <v>288</v>
      </c>
      <c r="D31" s="338" t="s">
        <v>10</v>
      </c>
      <c r="E31" s="339"/>
      <c r="F31" s="340">
        <f t="shared" si="3"/>
        <v>0</v>
      </c>
      <c r="G31" s="339"/>
      <c r="H31" s="339">
        <f t="shared" si="4"/>
        <v>0</v>
      </c>
      <c r="I31" s="339">
        <f t="shared" si="5"/>
        <v>0</v>
      </c>
    </row>
    <row r="32" spans="2:9">
      <c r="B32" s="336" t="s">
        <v>2397</v>
      </c>
      <c r="C32" s="337" t="s">
        <v>288</v>
      </c>
      <c r="D32" s="338" t="s">
        <v>234</v>
      </c>
      <c r="E32" s="339"/>
      <c r="F32" s="340">
        <f t="shared" si="3"/>
        <v>0</v>
      </c>
      <c r="G32" s="339"/>
      <c r="H32" s="339">
        <f t="shared" si="4"/>
        <v>0</v>
      </c>
      <c r="I32" s="339">
        <f t="shared" si="5"/>
        <v>0</v>
      </c>
    </row>
    <row r="33" spans="2:12">
      <c r="B33" s="336" t="s">
        <v>2398</v>
      </c>
      <c r="C33" s="337" t="s">
        <v>288</v>
      </c>
      <c r="D33" s="338" t="s">
        <v>197</v>
      </c>
      <c r="E33" s="339"/>
      <c r="F33" s="340">
        <f t="shared" si="3"/>
        <v>0</v>
      </c>
      <c r="G33" s="339"/>
      <c r="H33" s="339">
        <f t="shared" si="4"/>
        <v>0</v>
      </c>
      <c r="I33" s="339">
        <f t="shared" si="5"/>
        <v>0</v>
      </c>
    </row>
    <row r="34" spans="2:12">
      <c r="B34" s="336" t="s">
        <v>2399</v>
      </c>
      <c r="C34" s="337" t="s">
        <v>288</v>
      </c>
      <c r="D34" s="338" t="s">
        <v>197</v>
      </c>
      <c r="E34" s="339"/>
      <c r="F34" s="340">
        <f t="shared" si="3"/>
        <v>0</v>
      </c>
      <c r="G34" s="339"/>
      <c r="H34" s="339">
        <f t="shared" si="4"/>
        <v>0</v>
      </c>
      <c r="I34" s="339">
        <f t="shared" si="5"/>
        <v>0</v>
      </c>
    </row>
    <row r="35" spans="2:12">
      <c r="B35" s="336" t="s">
        <v>2400</v>
      </c>
      <c r="C35" s="337" t="s">
        <v>288</v>
      </c>
      <c r="D35" s="338" t="s">
        <v>285</v>
      </c>
      <c r="E35" s="339"/>
      <c r="F35" s="340">
        <f t="shared" si="3"/>
        <v>0</v>
      </c>
      <c r="G35" s="339"/>
      <c r="H35" s="339">
        <f t="shared" si="4"/>
        <v>0</v>
      </c>
      <c r="I35" s="339">
        <f t="shared" si="5"/>
        <v>0</v>
      </c>
    </row>
    <row r="36" spans="2:12">
      <c r="B36" s="336" t="s">
        <v>2401</v>
      </c>
      <c r="C36" s="337" t="s">
        <v>288</v>
      </c>
      <c r="D36" s="338" t="s">
        <v>425</v>
      </c>
      <c r="E36" s="339"/>
      <c r="F36" s="340">
        <f t="shared" si="3"/>
        <v>0</v>
      </c>
      <c r="G36" s="339"/>
      <c r="H36" s="339">
        <f t="shared" si="4"/>
        <v>0</v>
      </c>
      <c r="I36" s="339">
        <f t="shared" si="5"/>
        <v>0</v>
      </c>
    </row>
    <row r="37" spans="2:12">
      <c r="B37" s="336" t="s">
        <v>2402</v>
      </c>
      <c r="C37" s="337" t="s">
        <v>288</v>
      </c>
      <c r="D37" s="338" t="s">
        <v>197</v>
      </c>
      <c r="E37" s="339"/>
      <c r="F37" s="340">
        <f t="shared" si="3"/>
        <v>0</v>
      </c>
      <c r="G37" s="339"/>
      <c r="H37" s="339">
        <f t="shared" si="4"/>
        <v>0</v>
      </c>
      <c r="I37" s="339">
        <f t="shared" si="5"/>
        <v>0</v>
      </c>
    </row>
    <row r="38" spans="2:12">
      <c r="B38" s="336" t="s">
        <v>2403</v>
      </c>
      <c r="C38" s="337" t="s">
        <v>467</v>
      </c>
      <c r="D38" s="338" t="s">
        <v>469</v>
      </c>
      <c r="E38" s="339"/>
      <c r="F38" s="340">
        <f t="shared" si="3"/>
        <v>0</v>
      </c>
      <c r="G38" s="339"/>
      <c r="H38" s="339">
        <f t="shared" si="4"/>
        <v>0</v>
      </c>
      <c r="I38" s="339">
        <f t="shared" si="5"/>
        <v>0</v>
      </c>
    </row>
    <row r="39" spans="2:12">
      <c r="F39" s="342"/>
      <c r="G39" s="329"/>
      <c r="H39" s="329"/>
      <c r="I39" s="329"/>
    </row>
    <row r="40" spans="2:12">
      <c r="B40" s="327" t="s">
        <v>108</v>
      </c>
      <c r="F40" s="342"/>
      <c r="G40" s="329"/>
      <c r="H40" s="329"/>
      <c r="I40" s="329"/>
    </row>
    <row r="41" spans="2:12">
      <c r="B41" s="336" t="s">
        <v>2404</v>
      </c>
      <c r="C41" s="337" t="s">
        <v>2044</v>
      </c>
      <c r="D41" s="338" t="s">
        <v>553</v>
      </c>
      <c r="E41" s="339"/>
      <c r="F41" s="340">
        <f t="shared" ref="F41:F46" si="6">D41*E41</f>
        <v>0</v>
      </c>
      <c r="G41" s="339"/>
      <c r="H41" s="339">
        <f t="shared" ref="H41:H46" si="7">D41*G41</f>
        <v>0</v>
      </c>
      <c r="I41" s="339">
        <f t="shared" ref="I41:I46" si="8">F41+H41</f>
        <v>0</v>
      </c>
    </row>
    <row r="42" spans="2:12">
      <c r="B42" s="336" t="s">
        <v>2405</v>
      </c>
      <c r="C42" s="337" t="s">
        <v>2044</v>
      </c>
      <c r="D42" s="338" t="s">
        <v>1822</v>
      </c>
      <c r="E42" s="339"/>
      <c r="F42" s="340">
        <f t="shared" si="6"/>
        <v>0</v>
      </c>
      <c r="G42" s="339"/>
      <c r="H42" s="339">
        <f t="shared" si="7"/>
        <v>0</v>
      </c>
      <c r="I42" s="339">
        <f t="shared" si="8"/>
        <v>0</v>
      </c>
    </row>
    <row r="43" spans="2:12">
      <c r="B43" s="336" t="s">
        <v>2406</v>
      </c>
      <c r="C43" s="337" t="s">
        <v>2044</v>
      </c>
      <c r="D43" s="338" t="s">
        <v>1762</v>
      </c>
      <c r="E43" s="339"/>
      <c r="F43" s="340">
        <f t="shared" si="6"/>
        <v>0</v>
      </c>
      <c r="G43" s="339"/>
      <c r="H43" s="339">
        <f t="shared" si="7"/>
        <v>0</v>
      </c>
      <c r="I43" s="339">
        <f t="shared" si="8"/>
        <v>0</v>
      </c>
    </row>
    <row r="44" spans="2:12">
      <c r="B44" s="336" t="s">
        <v>2407</v>
      </c>
      <c r="C44" s="337" t="s">
        <v>2044</v>
      </c>
      <c r="D44" s="338" t="s">
        <v>294</v>
      </c>
      <c r="E44" s="339"/>
      <c r="F44" s="340">
        <f>D44*E44</f>
        <v>0</v>
      </c>
      <c r="G44" s="339"/>
      <c r="H44" s="339">
        <f>D44*G44</f>
        <v>0</v>
      </c>
      <c r="I44" s="339">
        <f t="shared" si="8"/>
        <v>0</v>
      </c>
    </row>
    <row r="45" spans="2:12">
      <c r="B45" s="336" t="s">
        <v>2408</v>
      </c>
      <c r="C45" s="337" t="s">
        <v>2044</v>
      </c>
      <c r="D45" s="338" t="s">
        <v>1886</v>
      </c>
      <c r="E45" s="339"/>
      <c r="F45" s="340">
        <f t="shared" si="6"/>
        <v>0</v>
      </c>
      <c r="G45" s="339"/>
      <c r="H45" s="339">
        <f t="shared" si="7"/>
        <v>0</v>
      </c>
      <c r="I45" s="339">
        <f t="shared" si="8"/>
        <v>0</v>
      </c>
    </row>
    <row r="46" spans="2:12">
      <c r="B46" s="336" t="s">
        <v>2409</v>
      </c>
      <c r="C46" s="337" t="s">
        <v>2044</v>
      </c>
      <c r="D46" s="338" t="s">
        <v>469</v>
      </c>
      <c r="E46" s="339"/>
      <c r="F46" s="340">
        <f t="shared" si="6"/>
        <v>0</v>
      </c>
      <c r="G46" s="339"/>
      <c r="H46" s="339">
        <f t="shared" si="7"/>
        <v>0</v>
      </c>
      <c r="I46" s="339">
        <f t="shared" si="8"/>
        <v>0</v>
      </c>
      <c r="J46" s="343"/>
      <c r="K46" s="343"/>
      <c r="L46" s="343"/>
    </row>
    <row r="47" spans="2:12" ht="13.5" thickBot="1">
      <c r="F47" s="342"/>
      <c r="G47" s="329"/>
      <c r="H47" s="329"/>
      <c r="I47" s="329"/>
    </row>
    <row r="48" spans="2:12" ht="16.5" thickBot="1">
      <c r="B48" s="344" t="s">
        <v>2410</v>
      </c>
      <c r="C48" s="345"/>
      <c r="D48" s="345"/>
      <c r="E48" s="345"/>
      <c r="F48" s="346">
        <f>SUM(F8:F46)</f>
        <v>0</v>
      </c>
      <c r="G48" s="347"/>
      <c r="H48" s="346">
        <f>SUM(H8:H46)</f>
        <v>0</v>
      </c>
      <c r="I48" s="346">
        <f>SUM(I8:I46)</f>
        <v>0</v>
      </c>
      <c r="J48" s="348"/>
    </row>
  </sheetData>
  <printOptions horizontalCentered="1"/>
  <pageMargins left="0.39370078740157483" right="0.39370078740157483" top="0.63" bottom="0.53" header="0.39370078740157483" footer="0.39370078740157483"/>
  <pageSetup paperSize="9" orientation="landscape" horizontalDpi="360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BN182"/>
  <sheetViews>
    <sheetView showGridLines="0" workbookViewId="0">
      <pane ySplit="1" topLeftCell="A118" activePane="bottomLeft" state="frozen"/>
      <selection pane="bottomLeft" activeCell="AK136" sqref="AK136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6"/>
      <c r="B1" s="16"/>
      <c r="C1" s="16"/>
      <c r="D1" s="17" t="s">
        <v>1</v>
      </c>
      <c r="E1" s="16"/>
      <c r="F1" s="18" t="s">
        <v>137</v>
      </c>
      <c r="G1" s="18"/>
      <c r="H1" s="309" t="s">
        <v>138</v>
      </c>
      <c r="I1" s="309"/>
      <c r="J1" s="309"/>
      <c r="K1" s="309"/>
      <c r="L1" s="18" t="s">
        <v>139</v>
      </c>
      <c r="M1" s="16"/>
      <c r="N1" s="16"/>
      <c r="O1" s="17" t="s">
        <v>140</v>
      </c>
      <c r="P1" s="16"/>
      <c r="Q1" s="16"/>
      <c r="R1" s="16"/>
      <c r="S1" s="18" t="s">
        <v>141</v>
      </c>
      <c r="T1" s="18"/>
      <c r="U1" s="126"/>
      <c r="V1" s="126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50000000000003" customHeight="1">
      <c r="C2" s="246" t="s">
        <v>7</v>
      </c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S2" s="248" t="s">
        <v>8</v>
      </c>
      <c r="T2" s="249"/>
      <c r="U2" s="249"/>
      <c r="V2" s="249"/>
      <c r="W2" s="249"/>
      <c r="X2" s="249"/>
      <c r="Y2" s="249"/>
      <c r="Z2" s="249"/>
      <c r="AA2" s="249"/>
      <c r="AB2" s="249"/>
      <c r="AC2" s="249"/>
      <c r="AT2" s="23" t="s">
        <v>127</v>
      </c>
    </row>
    <row r="3" spans="1:6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75</v>
      </c>
    </row>
    <row r="4" spans="1:66" ht="36.950000000000003" customHeight="1">
      <c r="B4" s="27"/>
      <c r="C4" s="242" t="s">
        <v>142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8"/>
      <c r="T4" s="22" t="s">
        <v>12</v>
      </c>
      <c r="AT4" s="23" t="s">
        <v>6</v>
      </c>
    </row>
    <row r="5" spans="1:66" ht="6.95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pans="1:66" ht="25.35" customHeight="1">
      <c r="B6" s="27"/>
      <c r="C6" s="30"/>
      <c r="D6" s="34" t="s">
        <v>18</v>
      </c>
      <c r="E6" s="30"/>
      <c r="F6" s="295" t="str">
        <f>'Rekapitulácia stavby'!K6</f>
        <v>Komunitné centrum Vyšný Orlík</v>
      </c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30"/>
      <c r="R6" s="28"/>
    </row>
    <row r="7" spans="1:66" s="1" customFormat="1" ht="32.85" customHeight="1">
      <c r="B7" s="39"/>
      <c r="C7" s="40"/>
      <c r="D7" s="33" t="s">
        <v>143</v>
      </c>
      <c r="E7" s="40"/>
      <c r="F7" s="233" t="s">
        <v>2291</v>
      </c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40"/>
      <c r="R7" s="41"/>
    </row>
    <row r="8" spans="1:66" s="1" customFormat="1" ht="14.45" customHeight="1">
      <c r="B8" s="39"/>
      <c r="C8" s="40"/>
      <c r="D8" s="34" t="s">
        <v>20</v>
      </c>
      <c r="E8" s="40"/>
      <c r="F8" s="32" t="s">
        <v>5</v>
      </c>
      <c r="G8" s="40"/>
      <c r="H8" s="40"/>
      <c r="I8" s="40"/>
      <c r="J8" s="40"/>
      <c r="K8" s="40"/>
      <c r="L8" s="40"/>
      <c r="M8" s="34" t="s">
        <v>21</v>
      </c>
      <c r="N8" s="40"/>
      <c r="O8" s="32" t="s">
        <v>5</v>
      </c>
      <c r="P8" s="40"/>
      <c r="Q8" s="40"/>
      <c r="R8" s="41"/>
    </row>
    <row r="9" spans="1:66" s="1" customFormat="1" ht="14.45" customHeight="1">
      <c r="B9" s="39"/>
      <c r="C9" s="40"/>
      <c r="D9" s="34" t="s">
        <v>22</v>
      </c>
      <c r="E9" s="40"/>
      <c r="F9" s="32" t="s">
        <v>27</v>
      </c>
      <c r="G9" s="40"/>
      <c r="H9" s="40"/>
      <c r="I9" s="40"/>
      <c r="J9" s="40"/>
      <c r="K9" s="40"/>
      <c r="L9" s="40"/>
      <c r="M9" s="34" t="s">
        <v>24</v>
      </c>
      <c r="N9" s="40"/>
      <c r="O9" s="310"/>
      <c r="P9" s="297"/>
      <c r="Q9" s="40"/>
      <c r="R9" s="41"/>
    </row>
    <row r="10" spans="1:66" s="1" customFormat="1" ht="10.9" customHeight="1"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1"/>
    </row>
    <row r="11" spans="1:66" s="1" customFormat="1" ht="14.45" customHeight="1">
      <c r="B11" s="39"/>
      <c r="C11" s="40"/>
      <c r="D11" s="34" t="s">
        <v>25</v>
      </c>
      <c r="E11" s="40"/>
      <c r="F11" s="40"/>
      <c r="G11" s="40"/>
      <c r="H11" s="40"/>
      <c r="I11" s="40"/>
      <c r="J11" s="40"/>
      <c r="K11" s="40"/>
      <c r="L11" s="40"/>
      <c r="M11" s="34" t="s">
        <v>26</v>
      </c>
      <c r="N11" s="40"/>
      <c r="O11" s="250" t="s">
        <v>5</v>
      </c>
      <c r="P11" s="250"/>
      <c r="Q11" s="40"/>
      <c r="R11" s="41"/>
    </row>
    <row r="12" spans="1:66" s="1" customFormat="1" ht="18" customHeight="1">
      <c r="B12" s="39"/>
      <c r="C12" s="40"/>
      <c r="D12" s="40"/>
      <c r="E12" s="32"/>
      <c r="F12" s="40"/>
      <c r="G12" s="40"/>
      <c r="H12" s="40"/>
      <c r="I12" s="40"/>
      <c r="J12" s="40"/>
      <c r="K12" s="40"/>
      <c r="L12" s="40"/>
      <c r="M12" s="34" t="s">
        <v>28</v>
      </c>
      <c r="N12" s="40"/>
      <c r="O12" s="250" t="s">
        <v>5</v>
      </c>
      <c r="P12" s="250"/>
      <c r="Q12" s="40"/>
      <c r="R12" s="41"/>
    </row>
    <row r="13" spans="1:66" s="1" customFormat="1" ht="6.95" customHeight="1"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1"/>
    </row>
    <row r="14" spans="1:66" s="1" customFormat="1" ht="14.45" customHeight="1">
      <c r="B14" s="39"/>
      <c r="C14" s="40"/>
      <c r="D14" s="34" t="s">
        <v>29</v>
      </c>
      <c r="E14" s="40"/>
      <c r="F14" s="40"/>
      <c r="G14" s="40"/>
      <c r="H14" s="40"/>
      <c r="I14" s="40"/>
      <c r="J14" s="40"/>
      <c r="K14" s="40"/>
      <c r="L14" s="40"/>
      <c r="M14" s="34" t="s">
        <v>26</v>
      </c>
      <c r="N14" s="40"/>
      <c r="O14" s="307" t="str">
        <f>IF('Rekapitulácia stavby'!AN13="","",'Rekapitulácia stavby'!AN13)</f>
        <v/>
      </c>
      <c r="P14" s="250"/>
      <c r="Q14" s="40"/>
      <c r="R14" s="41"/>
    </row>
    <row r="15" spans="1:66" s="1" customFormat="1" ht="18" customHeight="1">
      <c r="B15" s="39"/>
      <c r="C15" s="40"/>
      <c r="D15" s="40"/>
      <c r="E15" s="307" t="str">
        <f>IF('Rekapitulácia stavby'!E14="","",'Rekapitulácia stavby'!E14)</f>
        <v/>
      </c>
      <c r="F15" s="308"/>
      <c r="G15" s="308"/>
      <c r="H15" s="308"/>
      <c r="I15" s="308"/>
      <c r="J15" s="308"/>
      <c r="K15" s="308"/>
      <c r="L15" s="308"/>
      <c r="M15" s="34" t="s">
        <v>28</v>
      </c>
      <c r="N15" s="40"/>
      <c r="O15" s="307" t="str">
        <f>IF('Rekapitulácia stavby'!AN14="","",'Rekapitulácia stavby'!AN14)</f>
        <v/>
      </c>
      <c r="P15" s="250"/>
      <c r="Q15" s="40"/>
      <c r="R15" s="41"/>
    </row>
    <row r="16" spans="1:66" s="1" customFormat="1" ht="6.95" customHeight="1"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1"/>
    </row>
    <row r="17" spans="2:18" s="1" customFormat="1" ht="14.45" customHeight="1">
      <c r="B17" s="39"/>
      <c r="C17" s="40"/>
      <c r="D17" s="34" t="s">
        <v>30</v>
      </c>
      <c r="E17" s="40"/>
      <c r="F17" s="40"/>
      <c r="G17" s="40"/>
      <c r="H17" s="40"/>
      <c r="I17" s="40"/>
      <c r="J17" s="40"/>
      <c r="K17" s="40"/>
      <c r="L17" s="40"/>
      <c r="M17" s="34" t="s">
        <v>26</v>
      </c>
      <c r="N17" s="40"/>
      <c r="O17" s="250" t="str">
        <f>IF('Rekapitulácia stavby'!AN16="","",'Rekapitulácia stavby'!AN16)</f>
        <v/>
      </c>
      <c r="P17" s="250"/>
      <c r="Q17" s="40"/>
      <c r="R17" s="41"/>
    </row>
    <row r="18" spans="2:18" s="1" customFormat="1" ht="18" customHeight="1">
      <c r="B18" s="39"/>
      <c r="C18" s="40"/>
      <c r="D18" s="40"/>
      <c r="E18" s="32" t="str">
        <f>IF('Rekapitulácia stavby'!E17="","",'Rekapitulácia stavby'!E17)</f>
        <v>AIP projekt s.r.o.</v>
      </c>
      <c r="F18" s="40"/>
      <c r="G18" s="40"/>
      <c r="H18" s="40"/>
      <c r="I18" s="40"/>
      <c r="J18" s="40"/>
      <c r="K18" s="40"/>
      <c r="L18" s="40"/>
      <c r="M18" s="34" t="s">
        <v>28</v>
      </c>
      <c r="N18" s="40"/>
      <c r="O18" s="250" t="str">
        <f>IF('Rekapitulácia stavby'!AN17="","",'Rekapitulácia stavby'!AN17)</f>
        <v/>
      </c>
      <c r="P18" s="250"/>
      <c r="Q18" s="40"/>
      <c r="R18" s="41"/>
    </row>
    <row r="19" spans="2:18" s="1" customFormat="1" ht="6.95" customHeight="1"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1"/>
    </row>
    <row r="20" spans="2:18" s="1" customFormat="1" ht="14.45" customHeight="1">
      <c r="B20" s="39"/>
      <c r="C20" s="40"/>
      <c r="D20" s="34" t="s">
        <v>33</v>
      </c>
      <c r="E20" s="40"/>
      <c r="F20" s="40"/>
      <c r="G20" s="40"/>
      <c r="H20" s="40"/>
      <c r="I20" s="40"/>
      <c r="J20" s="40"/>
      <c r="K20" s="40"/>
      <c r="L20" s="40"/>
      <c r="M20" s="34" t="s">
        <v>26</v>
      </c>
      <c r="N20" s="40"/>
      <c r="O20" s="250" t="str">
        <f>IF('Rekapitulácia stavby'!AN19="","",'Rekapitulácia stavby'!AN19)</f>
        <v/>
      </c>
      <c r="P20" s="250"/>
      <c r="Q20" s="40"/>
      <c r="R20" s="41"/>
    </row>
    <row r="21" spans="2:18" s="1" customFormat="1" ht="18" customHeight="1">
      <c r="B21" s="39"/>
      <c r="C21" s="40"/>
      <c r="D21" s="40"/>
      <c r="E21" s="32"/>
      <c r="F21" s="40"/>
      <c r="G21" s="40"/>
      <c r="H21" s="40"/>
      <c r="I21" s="40"/>
      <c r="J21" s="40"/>
      <c r="K21" s="40"/>
      <c r="L21" s="40"/>
      <c r="M21" s="34" t="s">
        <v>28</v>
      </c>
      <c r="N21" s="40"/>
      <c r="O21" s="250" t="str">
        <f>IF('Rekapitulácia stavby'!AN20="","",'Rekapitulácia stavby'!AN20)</f>
        <v/>
      </c>
      <c r="P21" s="250"/>
      <c r="Q21" s="40"/>
      <c r="R21" s="41"/>
    </row>
    <row r="22" spans="2:18" s="1" customFormat="1" ht="6.95" customHeight="1"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1"/>
    </row>
    <row r="23" spans="2:18" s="1" customFormat="1" ht="14.45" customHeight="1">
      <c r="B23" s="39"/>
      <c r="C23" s="40"/>
      <c r="D23" s="34" t="s">
        <v>35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6.5" customHeight="1">
      <c r="B24" s="39"/>
      <c r="C24" s="40"/>
      <c r="D24" s="40"/>
      <c r="E24" s="263" t="s">
        <v>5</v>
      </c>
      <c r="F24" s="263"/>
      <c r="G24" s="263"/>
      <c r="H24" s="263"/>
      <c r="I24" s="263"/>
      <c r="J24" s="263"/>
      <c r="K24" s="263"/>
      <c r="L24" s="263"/>
      <c r="M24" s="40"/>
      <c r="N24" s="40"/>
      <c r="O24" s="40"/>
      <c r="P24" s="40"/>
      <c r="Q24" s="40"/>
      <c r="R24" s="41"/>
    </row>
    <row r="25" spans="2:18" s="1" customFormat="1" ht="6.95" customHeight="1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40"/>
      <c r="R26" s="41"/>
    </row>
    <row r="27" spans="2:18" s="1" customFormat="1" ht="14.45" customHeight="1">
      <c r="B27" s="39"/>
      <c r="C27" s="40"/>
      <c r="D27" s="127" t="s">
        <v>147</v>
      </c>
      <c r="E27" s="40"/>
      <c r="F27" s="40"/>
      <c r="G27" s="40"/>
      <c r="H27" s="40"/>
      <c r="I27" s="40"/>
      <c r="J27" s="40"/>
      <c r="K27" s="40"/>
      <c r="L27" s="40"/>
      <c r="M27" s="264">
        <f>N88</f>
        <v>0</v>
      </c>
      <c r="N27" s="264"/>
      <c r="O27" s="264"/>
      <c r="P27" s="264"/>
      <c r="Q27" s="40"/>
      <c r="R27" s="41"/>
    </row>
    <row r="28" spans="2:18" s="1" customFormat="1" ht="14.45" customHeight="1">
      <c r="B28" s="39"/>
      <c r="C28" s="40"/>
      <c r="D28" s="38" t="s">
        <v>131</v>
      </c>
      <c r="E28" s="40"/>
      <c r="F28" s="40"/>
      <c r="G28" s="40"/>
      <c r="H28" s="40"/>
      <c r="I28" s="40"/>
      <c r="J28" s="40"/>
      <c r="K28" s="40"/>
      <c r="L28" s="40"/>
      <c r="M28" s="264">
        <f>N103</f>
        <v>0</v>
      </c>
      <c r="N28" s="264"/>
      <c r="O28" s="264"/>
      <c r="P28" s="264"/>
      <c r="Q28" s="40"/>
      <c r="R28" s="41"/>
    </row>
    <row r="29" spans="2:18" s="1" customFormat="1" ht="6.95" customHeight="1"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1"/>
    </row>
    <row r="30" spans="2:18" s="1" customFormat="1" ht="25.35" customHeight="1">
      <c r="B30" s="39"/>
      <c r="C30" s="40"/>
      <c r="D30" s="128" t="s">
        <v>38</v>
      </c>
      <c r="E30" s="40"/>
      <c r="F30" s="40"/>
      <c r="G30" s="40"/>
      <c r="H30" s="40"/>
      <c r="I30" s="40"/>
      <c r="J30" s="40"/>
      <c r="K30" s="40"/>
      <c r="L30" s="40"/>
      <c r="M30" s="306">
        <f>ROUND(M27+M28,2)</f>
        <v>0</v>
      </c>
      <c r="N30" s="294"/>
      <c r="O30" s="294"/>
      <c r="P30" s="294"/>
      <c r="Q30" s="40"/>
      <c r="R30" s="41"/>
    </row>
    <row r="31" spans="2:18" s="1" customFormat="1" ht="6.95" customHeight="1">
      <c r="B31" s="39"/>
      <c r="C31" s="40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40"/>
      <c r="R31" s="41"/>
    </row>
    <row r="32" spans="2:18" s="1" customFormat="1" ht="14.45" customHeight="1">
      <c r="B32" s="39"/>
      <c r="C32" s="40"/>
      <c r="D32" s="46" t="s">
        <v>39</v>
      </c>
      <c r="E32" s="46" t="s">
        <v>40</v>
      </c>
      <c r="F32" s="47">
        <v>0.2</v>
      </c>
      <c r="G32" s="129" t="s">
        <v>41</v>
      </c>
      <c r="H32" s="303">
        <f>ROUND((((SUM(BE103:BE110)+SUM(BE128:BE175))+SUM(BE177:BE181))),2)</f>
        <v>0</v>
      </c>
      <c r="I32" s="294"/>
      <c r="J32" s="294"/>
      <c r="K32" s="40"/>
      <c r="L32" s="40"/>
      <c r="M32" s="303">
        <f>ROUND(((ROUND((SUM(BE103:BE110)+SUM(BE128:BE175)), 2)*F32)+SUM(BE177:BE181)*F32),2)</f>
        <v>0</v>
      </c>
      <c r="N32" s="294"/>
      <c r="O32" s="294"/>
      <c r="P32" s="294"/>
      <c r="Q32" s="40"/>
      <c r="R32" s="41"/>
    </row>
    <row r="33" spans="2:18" s="1" customFormat="1" ht="14.45" customHeight="1">
      <c r="B33" s="39"/>
      <c r="C33" s="40"/>
      <c r="D33" s="40"/>
      <c r="E33" s="46" t="s">
        <v>42</v>
      </c>
      <c r="F33" s="47">
        <v>0.2</v>
      </c>
      <c r="G33" s="129" t="s">
        <v>41</v>
      </c>
      <c r="H33" s="303">
        <f>ROUND((((SUM(BF103:BF110)+SUM(BF128:BF175))+SUM(BF177:BF181))),2)</f>
        <v>0</v>
      </c>
      <c r="I33" s="294"/>
      <c r="J33" s="294"/>
      <c r="K33" s="40"/>
      <c r="L33" s="40"/>
      <c r="M33" s="303">
        <f>ROUND(((ROUND((SUM(BF103:BF110)+SUM(BF128:BF175)), 2)*F33)+SUM(BF177:BF181)*F33),2)</f>
        <v>0</v>
      </c>
      <c r="N33" s="294"/>
      <c r="O33" s="294"/>
      <c r="P33" s="294"/>
      <c r="Q33" s="40"/>
      <c r="R33" s="41"/>
    </row>
    <row r="34" spans="2:18" s="1" customFormat="1" ht="14.45" hidden="1" customHeight="1">
      <c r="B34" s="39"/>
      <c r="C34" s="40"/>
      <c r="D34" s="40"/>
      <c r="E34" s="46" t="s">
        <v>43</v>
      </c>
      <c r="F34" s="47">
        <v>0.2</v>
      </c>
      <c r="G34" s="129" t="s">
        <v>41</v>
      </c>
      <c r="H34" s="303">
        <f>ROUND((((SUM(BG103:BG110)+SUM(BG128:BG175))+SUM(BG177:BG181))),2)</f>
        <v>0</v>
      </c>
      <c r="I34" s="294"/>
      <c r="J34" s="294"/>
      <c r="K34" s="40"/>
      <c r="L34" s="40"/>
      <c r="M34" s="303">
        <v>0</v>
      </c>
      <c r="N34" s="294"/>
      <c r="O34" s="294"/>
      <c r="P34" s="294"/>
      <c r="Q34" s="40"/>
      <c r="R34" s="41"/>
    </row>
    <row r="35" spans="2:18" s="1" customFormat="1" ht="14.45" hidden="1" customHeight="1">
      <c r="B35" s="39"/>
      <c r="C35" s="40"/>
      <c r="D35" s="40"/>
      <c r="E35" s="46" t="s">
        <v>44</v>
      </c>
      <c r="F35" s="47">
        <v>0.2</v>
      </c>
      <c r="G35" s="129" t="s">
        <v>41</v>
      </c>
      <c r="H35" s="303">
        <f>ROUND((((SUM(BH103:BH110)+SUM(BH128:BH175))+SUM(BH177:BH181))),2)</f>
        <v>0</v>
      </c>
      <c r="I35" s="294"/>
      <c r="J35" s="294"/>
      <c r="K35" s="40"/>
      <c r="L35" s="40"/>
      <c r="M35" s="303">
        <v>0</v>
      </c>
      <c r="N35" s="294"/>
      <c r="O35" s="294"/>
      <c r="P35" s="294"/>
      <c r="Q35" s="40"/>
      <c r="R35" s="41"/>
    </row>
    <row r="36" spans="2:18" s="1" customFormat="1" ht="14.45" hidden="1" customHeight="1">
      <c r="B36" s="39"/>
      <c r="C36" s="40"/>
      <c r="D36" s="40"/>
      <c r="E36" s="46" t="s">
        <v>45</v>
      </c>
      <c r="F36" s="47">
        <v>0</v>
      </c>
      <c r="G36" s="129" t="s">
        <v>41</v>
      </c>
      <c r="H36" s="303">
        <f>ROUND((((SUM(BI103:BI110)+SUM(BI128:BI175))+SUM(BI177:BI181))),2)</f>
        <v>0</v>
      </c>
      <c r="I36" s="294"/>
      <c r="J36" s="294"/>
      <c r="K36" s="40"/>
      <c r="L36" s="40"/>
      <c r="M36" s="303">
        <v>0</v>
      </c>
      <c r="N36" s="294"/>
      <c r="O36" s="294"/>
      <c r="P36" s="294"/>
      <c r="Q36" s="40"/>
      <c r="R36" s="41"/>
    </row>
    <row r="37" spans="2:18" s="1" customFormat="1" ht="6.95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2:18" s="1" customFormat="1" ht="25.35" customHeight="1">
      <c r="B38" s="39"/>
      <c r="C38" s="125"/>
      <c r="D38" s="130" t="s">
        <v>46</v>
      </c>
      <c r="E38" s="79"/>
      <c r="F38" s="79"/>
      <c r="G38" s="131" t="s">
        <v>47</v>
      </c>
      <c r="H38" s="132" t="s">
        <v>48</v>
      </c>
      <c r="I38" s="79"/>
      <c r="J38" s="79"/>
      <c r="K38" s="79"/>
      <c r="L38" s="304">
        <f>SUM(M30:M36)</f>
        <v>0</v>
      </c>
      <c r="M38" s="304"/>
      <c r="N38" s="304"/>
      <c r="O38" s="304"/>
      <c r="P38" s="305"/>
      <c r="Q38" s="125"/>
      <c r="R38" s="41"/>
    </row>
    <row r="39" spans="2:18" s="1" customFormat="1" ht="14.45" customHeight="1"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>
      <c r="B41" s="27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28"/>
    </row>
    <row r="42" spans="2:18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 ht="15">
      <c r="B50" s="39"/>
      <c r="C50" s="40"/>
      <c r="D50" s="54" t="s">
        <v>49</v>
      </c>
      <c r="E50" s="55"/>
      <c r="F50" s="55"/>
      <c r="G50" s="55"/>
      <c r="H50" s="56"/>
      <c r="I50" s="40"/>
      <c r="J50" s="54" t="s">
        <v>50</v>
      </c>
      <c r="K50" s="55"/>
      <c r="L50" s="55"/>
      <c r="M50" s="55"/>
      <c r="N50" s="55"/>
      <c r="O50" s="55"/>
      <c r="P50" s="56"/>
      <c r="Q50" s="40"/>
      <c r="R50" s="41"/>
    </row>
    <row r="51" spans="2:18">
      <c r="B51" s="27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8"/>
    </row>
    <row r="52" spans="2:18">
      <c r="B52" s="27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8"/>
    </row>
    <row r="53" spans="2:18">
      <c r="B53" s="27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8"/>
    </row>
    <row r="54" spans="2:18">
      <c r="B54" s="27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8"/>
    </row>
    <row r="55" spans="2:18">
      <c r="B55" s="27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8"/>
    </row>
    <row r="56" spans="2:18">
      <c r="B56" s="27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8"/>
    </row>
    <row r="57" spans="2:18">
      <c r="B57" s="27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8"/>
    </row>
    <row r="58" spans="2:18">
      <c r="B58" s="27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8"/>
    </row>
    <row r="59" spans="2:18" s="1" customFormat="1" ht="15">
      <c r="B59" s="39"/>
      <c r="C59" s="40"/>
      <c r="D59" s="59" t="s">
        <v>51</v>
      </c>
      <c r="E59" s="60"/>
      <c r="F59" s="60"/>
      <c r="G59" s="61" t="s">
        <v>52</v>
      </c>
      <c r="H59" s="62"/>
      <c r="I59" s="40"/>
      <c r="J59" s="59" t="s">
        <v>51</v>
      </c>
      <c r="K59" s="60"/>
      <c r="L59" s="60"/>
      <c r="M59" s="60"/>
      <c r="N59" s="61" t="s">
        <v>52</v>
      </c>
      <c r="O59" s="60"/>
      <c r="P59" s="62"/>
      <c r="Q59" s="40"/>
      <c r="R59" s="41"/>
    </row>
    <row r="60" spans="2:18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 ht="15">
      <c r="B61" s="39"/>
      <c r="C61" s="40"/>
      <c r="D61" s="54" t="s">
        <v>53</v>
      </c>
      <c r="E61" s="55"/>
      <c r="F61" s="55"/>
      <c r="G61" s="55"/>
      <c r="H61" s="56"/>
      <c r="I61" s="40"/>
      <c r="J61" s="54" t="s">
        <v>54</v>
      </c>
      <c r="K61" s="55"/>
      <c r="L61" s="55"/>
      <c r="M61" s="55"/>
      <c r="N61" s="55"/>
      <c r="O61" s="55"/>
      <c r="P61" s="56"/>
      <c r="Q61" s="40"/>
      <c r="R61" s="41"/>
    </row>
    <row r="62" spans="2:18">
      <c r="B62" s="27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8"/>
    </row>
    <row r="63" spans="2:18">
      <c r="B63" s="27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8"/>
    </row>
    <row r="64" spans="2:18">
      <c r="B64" s="27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8"/>
    </row>
    <row r="65" spans="2:18">
      <c r="B65" s="27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8"/>
    </row>
    <row r="66" spans="2:18">
      <c r="B66" s="27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8"/>
    </row>
    <row r="67" spans="2:18">
      <c r="B67" s="27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8"/>
    </row>
    <row r="68" spans="2:18">
      <c r="B68" s="27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8"/>
    </row>
    <row r="69" spans="2:18">
      <c r="B69" s="27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8"/>
    </row>
    <row r="70" spans="2:18" s="1" customFormat="1" ht="15">
      <c r="B70" s="39"/>
      <c r="C70" s="40"/>
      <c r="D70" s="59" t="s">
        <v>51</v>
      </c>
      <c r="E70" s="60"/>
      <c r="F70" s="60"/>
      <c r="G70" s="61" t="s">
        <v>52</v>
      </c>
      <c r="H70" s="62"/>
      <c r="I70" s="40"/>
      <c r="J70" s="59" t="s">
        <v>51</v>
      </c>
      <c r="K70" s="60"/>
      <c r="L70" s="60"/>
      <c r="M70" s="60"/>
      <c r="N70" s="61" t="s">
        <v>52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0000000000003" customHeight="1">
      <c r="B76" s="39"/>
      <c r="C76" s="242" t="s">
        <v>148</v>
      </c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18</v>
      </c>
      <c r="D78" s="40"/>
      <c r="E78" s="40"/>
      <c r="F78" s="295" t="str">
        <f>F6</f>
        <v>Komunitné centrum Vyšný Orlík</v>
      </c>
      <c r="G78" s="296"/>
      <c r="H78" s="296"/>
      <c r="I78" s="296"/>
      <c r="J78" s="296"/>
      <c r="K78" s="296"/>
      <c r="L78" s="296"/>
      <c r="M78" s="296"/>
      <c r="N78" s="296"/>
      <c r="O78" s="296"/>
      <c r="P78" s="296"/>
      <c r="Q78" s="40"/>
      <c r="R78" s="41"/>
    </row>
    <row r="79" spans="2:18" s="1" customFormat="1" ht="36.950000000000003" customHeight="1">
      <c r="B79" s="39"/>
      <c r="C79" s="73" t="s">
        <v>143</v>
      </c>
      <c r="D79" s="40"/>
      <c r="E79" s="40"/>
      <c r="F79" s="244" t="str">
        <f>F7</f>
        <v>05 - Dažďová kanalizácia</v>
      </c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40"/>
      <c r="R79" s="41"/>
    </row>
    <row r="80" spans="2:18" s="1" customFormat="1" ht="6.95" customHeight="1"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1"/>
    </row>
    <row r="81" spans="2:47" s="1" customFormat="1" ht="18" customHeight="1">
      <c r="B81" s="39"/>
      <c r="C81" s="34" t="s">
        <v>22</v>
      </c>
      <c r="D81" s="40"/>
      <c r="E81" s="40"/>
      <c r="F81" s="32" t="str">
        <f>F9</f>
        <v xml:space="preserve"> </v>
      </c>
      <c r="G81" s="40"/>
      <c r="H81" s="40"/>
      <c r="I81" s="40"/>
      <c r="J81" s="40"/>
      <c r="K81" s="34" t="s">
        <v>24</v>
      </c>
      <c r="L81" s="40"/>
      <c r="M81" s="297" t="str">
        <f>IF(O9="","",O9)</f>
        <v/>
      </c>
      <c r="N81" s="297"/>
      <c r="O81" s="297"/>
      <c r="P81" s="297"/>
      <c r="Q81" s="40"/>
      <c r="R81" s="41"/>
    </row>
    <row r="82" spans="2:47" s="1" customFormat="1" ht="6.95" customHeight="1"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1"/>
    </row>
    <row r="83" spans="2:47" s="1" customFormat="1" ht="15">
      <c r="B83" s="39"/>
      <c r="C83" s="34" t="s">
        <v>25</v>
      </c>
      <c r="D83" s="40"/>
      <c r="E83" s="40"/>
      <c r="F83" s="32">
        <f>E12</f>
        <v>0</v>
      </c>
      <c r="G83" s="40"/>
      <c r="H83" s="40"/>
      <c r="I83" s="40"/>
      <c r="J83" s="40"/>
      <c r="K83" s="34" t="s">
        <v>30</v>
      </c>
      <c r="L83" s="40"/>
      <c r="M83" s="250" t="str">
        <f>E18</f>
        <v>AIP projekt s.r.o.</v>
      </c>
      <c r="N83" s="250"/>
      <c r="O83" s="250"/>
      <c r="P83" s="250"/>
      <c r="Q83" s="250"/>
      <c r="R83" s="41"/>
    </row>
    <row r="84" spans="2:47" s="1" customFormat="1" ht="14.45" customHeight="1">
      <c r="B84" s="39"/>
      <c r="C84" s="34" t="s">
        <v>29</v>
      </c>
      <c r="D84" s="40"/>
      <c r="E84" s="40"/>
      <c r="F84" s="32" t="str">
        <f>IF(E15="","",E15)</f>
        <v/>
      </c>
      <c r="G84" s="40"/>
      <c r="H84" s="40"/>
      <c r="I84" s="40"/>
      <c r="J84" s="40"/>
      <c r="K84" s="34" t="s">
        <v>33</v>
      </c>
      <c r="L84" s="40"/>
      <c r="M84" s="250"/>
      <c r="N84" s="250"/>
      <c r="O84" s="250"/>
      <c r="P84" s="250"/>
      <c r="Q84" s="250"/>
      <c r="R84" s="41"/>
    </row>
    <row r="85" spans="2:47" s="1" customFormat="1" ht="10.35" customHeight="1"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1"/>
    </row>
    <row r="86" spans="2:47" s="1" customFormat="1" ht="29.25" customHeight="1">
      <c r="B86" s="39"/>
      <c r="C86" s="301" t="s">
        <v>149</v>
      </c>
      <c r="D86" s="302"/>
      <c r="E86" s="302"/>
      <c r="F86" s="302"/>
      <c r="G86" s="302"/>
      <c r="H86" s="125"/>
      <c r="I86" s="125"/>
      <c r="J86" s="125"/>
      <c r="K86" s="125"/>
      <c r="L86" s="125"/>
      <c r="M86" s="125"/>
      <c r="N86" s="301" t="s">
        <v>150</v>
      </c>
      <c r="O86" s="302"/>
      <c r="P86" s="302"/>
      <c r="Q86" s="302"/>
      <c r="R86" s="41"/>
    </row>
    <row r="87" spans="2:47" s="1" customFormat="1" ht="10.35" customHeight="1"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1"/>
    </row>
    <row r="88" spans="2:47" s="1" customFormat="1" ht="29.25" customHeight="1">
      <c r="B88" s="39"/>
      <c r="C88" s="133" t="s">
        <v>151</v>
      </c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226">
        <f>N128</f>
        <v>0</v>
      </c>
      <c r="O88" s="298"/>
      <c r="P88" s="298"/>
      <c r="Q88" s="298"/>
      <c r="R88" s="41"/>
      <c r="AU88" s="23" t="s">
        <v>152</v>
      </c>
    </row>
    <row r="89" spans="2:47" s="7" customFormat="1" ht="24.95" customHeight="1">
      <c r="B89" s="134"/>
      <c r="C89" s="135"/>
      <c r="D89" s="136" t="s">
        <v>153</v>
      </c>
      <c r="E89" s="135"/>
      <c r="F89" s="135"/>
      <c r="G89" s="135"/>
      <c r="H89" s="135"/>
      <c r="I89" s="135"/>
      <c r="J89" s="135"/>
      <c r="K89" s="135"/>
      <c r="L89" s="135"/>
      <c r="M89" s="135"/>
      <c r="N89" s="291">
        <f>N129</f>
        <v>0</v>
      </c>
      <c r="O89" s="300"/>
      <c r="P89" s="300"/>
      <c r="Q89" s="300"/>
      <c r="R89" s="137"/>
    </row>
    <row r="90" spans="2:47" s="8" customFormat="1" ht="19.899999999999999" customHeight="1">
      <c r="B90" s="138"/>
      <c r="C90" s="103"/>
      <c r="D90" s="114" t="s">
        <v>154</v>
      </c>
      <c r="E90" s="103"/>
      <c r="F90" s="103"/>
      <c r="G90" s="103"/>
      <c r="H90" s="103"/>
      <c r="I90" s="103"/>
      <c r="J90" s="103"/>
      <c r="K90" s="103"/>
      <c r="L90" s="103"/>
      <c r="M90" s="103"/>
      <c r="N90" s="221">
        <f>N130</f>
        <v>0</v>
      </c>
      <c r="O90" s="222"/>
      <c r="P90" s="222"/>
      <c r="Q90" s="222"/>
      <c r="R90" s="139"/>
    </row>
    <row r="91" spans="2:47" s="8" customFormat="1" ht="19.899999999999999" customHeight="1">
      <c r="B91" s="138"/>
      <c r="C91" s="103"/>
      <c r="D91" s="114" t="s">
        <v>1053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1">
        <f>N139</f>
        <v>0</v>
      </c>
      <c r="O91" s="222"/>
      <c r="P91" s="222"/>
      <c r="Q91" s="222"/>
      <c r="R91" s="139"/>
    </row>
    <row r="92" spans="2:47" s="8" customFormat="1" ht="19.899999999999999" customHeight="1">
      <c r="B92" s="138"/>
      <c r="C92" s="103"/>
      <c r="D92" s="114" t="s">
        <v>2292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1">
        <f>N141</f>
        <v>0</v>
      </c>
      <c r="O92" s="222"/>
      <c r="P92" s="222"/>
      <c r="Q92" s="222"/>
      <c r="R92" s="139"/>
    </row>
    <row r="93" spans="2:47" s="8" customFormat="1" ht="19.899999999999999" customHeight="1">
      <c r="B93" s="138"/>
      <c r="C93" s="103"/>
      <c r="D93" s="114" t="s">
        <v>1054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21">
        <f>N143</f>
        <v>0</v>
      </c>
      <c r="O93" s="222"/>
      <c r="P93" s="222"/>
      <c r="Q93" s="222"/>
      <c r="R93" s="139"/>
    </row>
    <row r="94" spans="2:47" s="8" customFormat="1" ht="19.899999999999999" customHeight="1">
      <c r="B94" s="138"/>
      <c r="C94" s="103"/>
      <c r="D94" s="114" t="s">
        <v>779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21">
        <f>N162</f>
        <v>0</v>
      </c>
      <c r="O94" s="222"/>
      <c r="P94" s="222"/>
      <c r="Q94" s="222"/>
      <c r="R94" s="139"/>
    </row>
    <row r="95" spans="2:47" s="7" customFormat="1" ht="24.95" customHeight="1">
      <c r="B95" s="134"/>
      <c r="C95" s="135"/>
      <c r="D95" s="136" t="s">
        <v>158</v>
      </c>
      <c r="E95" s="135"/>
      <c r="F95" s="135"/>
      <c r="G95" s="135"/>
      <c r="H95" s="135"/>
      <c r="I95" s="135"/>
      <c r="J95" s="135"/>
      <c r="K95" s="135"/>
      <c r="L95" s="135"/>
      <c r="M95" s="135"/>
      <c r="N95" s="291">
        <f>N165</f>
        <v>0</v>
      </c>
      <c r="O95" s="300"/>
      <c r="P95" s="300"/>
      <c r="Q95" s="300"/>
      <c r="R95" s="137"/>
    </row>
    <row r="96" spans="2:47" s="8" customFormat="1" ht="19.899999999999999" customHeight="1">
      <c r="B96" s="138"/>
      <c r="C96" s="103"/>
      <c r="D96" s="114" t="s">
        <v>2293</v>
      </c>
      <c r="E96" s="103"/>
      <c r="F96" s="103"/>
      <c r="G96" s="103"/>
      <c r="H96" s="103"/>
      <c r="I96" s="103"/>
      <c r="J96" s="103"/>
      <c r="K96" s="103"/>
      <c r="L96" s="103"/>
      <c r="M96" s="103"/>
      <c r="N96" s="221">
        <f>N166</f>
        <v>0</v>
      </c>
      <c r="O96" s="222"/>
      <c r="P96" s="222"/>
      <c r="Q96" s="222"/>
      <c r="R96" s="139"/>
    </row>
    <row r="97" spans="2:65" s="7" customFormat="1" ht="24.95" customHeight="1">
      <c r="B97" s="134"/>
      <c r="C97" s="135"/>
      <c r="D97" s="136" t="s">
        <v>166</v>
      </c>
      <c r="E97" s="135"/>
      <c r="F97" s="135"/>
      <c r="G97" s="135"/>
      <c r="H97" s="135"/>
      <c r="I97" s="135"/>
      <c r="J97" s="135"/>
      <c r="K97" s="135"/>
      <c r="L97" s="135"/>
      <c r="M97" s="135"/>
      <c r="N97" s="291">
        <f>N168</f>
        <v>0</v>
      </c>
      <c r="O97" s="300"/>
      <c r="P97" s="300"/>
      <c r="Q97" s="300"/>
      <c r="R97" s="137"/>
    </row>
    <row r="98" spans="2:65" s="8" customFormat="1" ht="19.899999999999999" customHeight="1">
      <c r="B98" s="138"/>
      <c r="C98" s="103"/>
      <c r="D98" s="114" t="s">
        <v>2050</v>
      </c>
      <c r="E98" s="103"/>
      <c r="F98" s="103"/>
      <c r="G98" s="103"/>
      <c r="H98" s="103"/>
      <c r="I98" s="103"/>
      <c r="J98" s="103"/>
      <c r="K98" s="103"/>
      <c r="L98" s="103"/>
      <c r="M98" s="103"/>
      <c r="N98" s="221">
        <f>N169</f>
        <v>0</v>
      </c>
      <c r="O98" s="222"/>
      <c r="P98" s="222"/>
      <c r="Q98" s="222"/>
      <c r="R98" s="139"/>
    </row>
    <row r="99" spans="2:65" s="8" customFormat="1" ht="19.899999999999999" customHeight="1">
      <c r="B99" s="138"/>
      <c r="C99" s="103"/>
      <c r="D99" s="114" t="s">
        <v>2294</v>
      </c>
      <c r="E99" s="103"/>
      <c r="F99" s="103"/>
      <c r="G99" s="103"/>
      <c r="H99" s="103"/>
      <c r="I99" s="103"/>
      <c r="J99" s="103"/>
      <c r="K99" s="103"/>
      <c r="L99" s="103"/>
      <c r="M99" s="103"/>
      <c r="N99" s="221">
        <f>N171</f>
        <v>0</v>
      </c>
      <c r="O99" s="222"/>
      <c r="P99" s="222"/>
      <c r="Q99" s="222"/>
      <c r="R99" s="139"/>
    </row>
    <row r="100" spans="2:65" s="7" customFormat="1" ht="24.95" customHeight="1">
      <c r="B100" s="134"/>
      <c r="C100" s="135"/>
      <c r="D100" s="136" t="s">
        <v>1676</v>
      </c>
      <c r="E100" s="135"/>
      <c r="F100" s="135"/>
      <c r="G100" s="135"/>
      <c r="H100" s="135"/>
      <c r="I100" s="135"/>
      <c r="J100" s="135"/>
      <c r="K100" s="135"/>
      <c r="L100" s="135"/>
      <c r="M100" s="135"/>
      <c r="N100" s="291">
        <f>N174</f>
        <v>0</v>
      </c>
      <c r="O100" s="300"/>
      <c r="P100" s="300"/>
      <c r="Q100" s="300"/>
      <c r="R100" s="137"/>
    </row>
    <row r="101" spans="2:65" s="7" customFormat="1" ht="21.75" customHeight="1">
      <c r="B101" s="134"/>
      <c r="C101" s="135"/>
      <c r="D101" s="136" t="s">
        <v>168</v>
      </c>
      <c r="E101" s="135"/>
      <c r="F101" s="135"/>
      <c r="G101" s="135"/>
      <c r="H101" s="135"/>
      <c r="I101" s="135"/>
      <c r="J101" s="135"/>
      <c r="K101" s="135"/>
      <c r="L101" s="135"/>
      <c r="M101" s="135"/>
      <c r="N101" s="290">
        <f>N176</f>
        <v>0</v>
      </c>
      <c r="O101" s="300"/>
      <c r="P101" s="300"/>
      <c r="Q101" s="300"/>
      <c r="R101" s="137"/>
    </row>
    <row r="102" spans="2:65" s="1" customFormat="1" ht="21.75" customHeight="1"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1"/>
    </row>
    <row r="103" spans="2:65" s="1" customFormat="1" ht="29.25" customHeight="1">
      <c r="B103" s="39"/>
      <c r="C103" s="133" t="s">
        <v>169</v>
      </c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298">
        <f>ROUND(N104+N105+N106+N107+N108+N109,2)</f>
        <v>0</v>
      </c>
      <c r="O103" s="299"/>
      <c r="P103" s="299"/>
      <c r="Q103" s="299"/>
      <c r="R103" s="41"/>
      <c r="T103" s="140"/>
      <c r="U103" s="141" t="s">
        <v>39</v>
      </c>
    </row>
    <row r="104" spans="2:65" s="1" customFormat="1" ht="18" customHeight="1">
      <c r="B104" s="142"/>
      <c r="C104" s="143"/>
      <c r="D104" s="257" t="s">
        <v>170</v>
      </c>
      <c r="E104" s="292"/>
      <c r="F104" s="292"/>
      <c r="G104" s="292"/>
      <c r="H104" s="292"/>
      <c r="I104" s="143"/>
      <c r="J104" s="143"/>
      <c r="K104" s="143"/>
      <c r="L104" s="143"/>
      <c r="M104" s="143"/>
      <c r="N104" s="231">
        <f>ROUND(N88*T104,2)</f>
        <v>0</v>
      </c>
      <c r="O104" s="293"/>
      <c r="P104" s="293"/>
      <c r="Q104" s="293"/>
      <c r="R104" s="145"/>
      <c r="S104" s="146"/>
      <c r="T104" s="147"/>
      <c r="U104" s="148" t="s">
        <v>42</v>
      </c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9" t="s">
        <v>171</v>
      </c>
      <c r="AZ104" s="146"/>
      <c r="BA104" s="146"/>
      <c r="BB104" s="146"/>
      <c r="BC104" s="146"/>
      <c r="BD104" s="146"/>
      <c r="BE104" s="150">
        <f t="shared" ref="BE104:BE109" si="0">IF(U104="základná",N104,0)</f>
        <v>0</v>
      </c>
      <c r="BF104" s="150">
        <f t="shared" ref="BF104:BF109" si="1">IF(U104="znížená",N104,0)</f>
        <v>0</v>
      </c>
      <c r="BG104" s="150">
        <f t="shared" ref="BG104:BG109" si="2">IF(U104="zákl. prenesená",N104,0)</f>
        <v>0</v>
      </c>
      <c r="BH104" s="150">
        <f t="shared" ref="BH104:BH109" si="3">IF(U104="zníž. prenesená",N104,0)</f>
        <v>0</v>
      </c>
      <c r="BI104" s="150">
        <f t="shared" ref="BI104:BI109" si="4">IF(U104="nulová",N104,0)</f>
        <v>0</v>
      </c>
      <c r="BJ104" s="149" t="s">
        <v>87</v>
      </c>
      <c r="BK104" s="146"/>
      <c r="BL104" s="146"/>
      <c r="BM104" s="146"/>
    </row>
    <row r="105" spans="2:65" s="1" customFormat="1" ht="18" customHeight="1">
      <c r="B105" s="142"/>
      <c r="C105" s="143"/>
      <c r="D105" s="257" t="s">
        <v>172</v>
      </c>
      <c r="E105" s="292"/>
      <c r="F105" s="292"/>
      <c r="G105" s="292"/>
      <c r="H105" s="292"/>
      <c r="I105" s="143"/>
      <c r="J105" s="143"/>
      <c r="K105" s="143"/>
      <c r="L105" s="143"/>
      <c r="M105" s="143"/>
      <c r="N105" s="231">
        <f>ROUND(N88*T105,2)</f>
        <v>0</v>
      </c>
      <c r="O105" s="293"/>
      <c r="P105" s="293"/>
      <c r="Q105" s="293"/>
      <c r="R105" s="145"/>
      <c r="S105" s="146"/>
      <c r="T105" s="147"/>
      <c r="U105" s="148" t="s">
        <v>42</v>
      </c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9" t="s">
        <v>171</v>
      </c>
      <c r="AZ105" s="146"/>
      <c r="BA105" s="146"/>
      <c r="BB105" s="146"/>
      <c r="BC105" s="146"/>
      <c r="BD105" s="146"/>
      <c r="BE105" s="150">
        <f t="shared" si="0"/>
        <v>0</v>
      </c>
      <c r="BF105" s="150">
        <f t="shared" si="1"/>
        <v>0</v>
      </c>
      <c r="BG105" s="150">
        <f t="shared" si="2"/>
        <v>0</v>
      </c>
      <c r="BH105" s="150">
        <f t="shared" si="3"/>
        <v>0</v>
      </c>
      <c r="BI105" s="150">
        <f t="shared" si="4"/>
        <v>0</v>
      </c>
      <c r="BJ105" s="149" t="s">
        <v>87</v>
      </c>
      <c r="BK105" s="146"/>
      <c r="BL105" s="146"/>
      <c r="BM105" s="146"/>
    </row>
    <row r="106" spans="2:65" s="1" customFormat="1" ht="18" customHeight="1">
      <c r="B106" s="142"/>
      <c r="C106" s="143"/>
      <c r="D106" s="257" t="s">
        <v>173</v>
      </c>
      <c r="E106" s="292"/>
      <c r="F106" s="292"/>
      <c r="G106" s="292"/>
      <c r="H106" s="292"/>
      <c r="I106" s="143"/>
      <c r="J106" s="143"/>
      <c r="K106" s="143"/>
      <c r="L106" s="143"/>
      <c r="M106" s="143"/>
      <c r="N106" s="231">
        <f>ROUND(N88*T106,2)</f>
        <v>0</v>
      </c>
      <c r="O106" s="293"/>
      <c r="P106" s="293"/>
      <c r="Q106" s="293"/>
      <c r="R106" s="145"/>
      <c r="S106" s="146"/>
      <c r="T106" s="147"/>
      <c r="U106" s="148" t="s">
        <v>42</v>
      </c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9" t="s">
        <v>171</v>
      </c>
      <c r="AZ106" s="146"/>
      <c r="BA106" s="146"/>
      <c r="BB106" s="146"/>
      <c r="BC106" s="146"/>
      <c r="BD106" s="146"/>
      <c r="BE106" s="150">
        <f t="shared" si="0"/>
        <v>0</v>
      </c>
      <c r="BF106" s="150">
        <f t="shared" si="1"/>
        <v>0</v>
      </c>
      <c r="BG106" s="150">
        <f t="shared" si="2"/>
        <v>0</v>
      </c>
      <c r="BH106" s="150">
        <f t="shared" si="3"/>
        <v>0</v>
      </c>
      <c r="BI106" s="150">
        <f t="shared" si="4"/>
        <v>0</v>
      </c>
      <c r="BJ106" s="149" t="s">
        <v>87</v>
      </c>
      <c r="BK106" s="146"/>
      <c r="BL106" s="146"/>
      <c r="BM106" s="146"/>
    </row>
    <row r="107" spans="2:65" s="1" customFormat="1" ht="18" customHeight="1">
      <c r="B107" s="142"/>
      <c r="C107" s="143"/>
      <c r="D107" s="257" t="s">
        <v>174</v>
      </c>
      <c r="E107" s="292"/>
      <c r="F107" s="292"/>
      <c r="G107" s="292"/>
      <c r="H107" s="292"/>
      <c r="I107" s="143"/>
      <c r="J107" s="143"/>
      <c r="K107" s="143"/>
      <c r="L107" s="143"/>
      <c r="M107" s="143"/>
      <c r="N107" s="231">
        <f>ROUND(N88*T107,2)</f>
        <v>0</v>
      </c>
      <c r="O107" s="293"/>
      <c r="P107" s="293"/>
      <c r="Q107" s="293"/>
      <c r="R107" s="145"/>
      <c r="S107" s="146"/>
      <c r="T107" s="147"/>
      <c r="U107" s="148" t="s">
        <v>42</v>
      </c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9" t="s">
        <v>171</v>
      </c>
      <c r="AZ107" s="146"/>
      <c r="BA107" s="146"/>
      <c r="BB107" s="146"/>
      <c r="BC107" s="146"/>
      <c r="BD107" s="146"/>
      <c r="BE107" s="150">
        <f t="shared" si="0"/>
        <v>0</v>
      </c>
      <c r="BF107" s="150">
        <f t="shared" si="1"/>
        <v>0</v>
      </c>
      <c r="BG107" s="150">
        <f t="shared" si="2"/>
        <v>0</v>
      </c>
      <c r="BH107" s="150">
        <f t="shared" si="3"/>
        <v>0</v>
      </c>
      <c r="BI107" s="150">
        <f t="shared" si="4"/>
        <v>0</v>
      </c>
      <c r="BJ107" s="149" t="s">
        <v>87</v>
      </c>
      <c r="BK107" s="146"/>
      <c r="BL107" s="146"/>
      <c r="BM107" s="146"/>
    </row>
    <row r="108" spans="2:65" s="1" customFormat="1" ht="18" customHeight="1">
      <c r="B108" s="142"/>
      <c r="C108" s="143"/>
      <c r="D108" s="257" t="s">
        <v>175</v>
      </c>
      <c r="E108" s="292"/>
      <c r="F108" s="292"/>
      <c r="G108" s="292"/>
      <c r="H108" s="292"/>
      <c r="I108" s="143"/>
      <c r="J108" s="143"/>
      <c r="K108" s="143"/>
      <c r="L108" s="143"/>
      <c r="M108" s="143"/>
      <c r="N108" s="231">
        <f>ROUND(N88*T108,2)</f>
        <v>0</v>
      </c>
      <c r="O108" s="293"/>
      <c r="P108" s="293"/>
      <c r="Q108" s="293"/>
      <c r="R108" s="145"/>
      <c r="S108" s="146"/>
      <c r="T108" s="147"/>
      <c r="U108" s="148" t="s">
        <v>42</v>
      </c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9" t="s">
        <v>171</v>
      </c>
      <c r="AZ108" s="146"/>
      <c r="BA108" s="146"/>
      <c r="BB108" s="146"/>
      <c r="BC108" s="146"/>
      <c r="BD108" s="146"/>
      <c r="BE108" s="150">
        <f t="shared" si="0"/>
        <v>0</v>
      </c>
      <c r="BF108" s="150">
        <f t="shared" si="1"/>
        <v>0</v>
      </c>
      <c r="BG108" s="150">
        <f t="shared" si="2"/>
        <v>0</v>
      </c>
      <c r="BH108" s="150">
        <f t="shared" si="3"/>
        <v>0</v>
      </c>
      <c r="BI108" s="150">
        <f t="shared" si="4"/>
        <v>0</v>
      </c>
      <c r="BJ108" s="149" t="s">
        <v>87</v>
      </c>
      <c r="BK108" s="146"/>
      <c r="BL108" s="146"/>
      <c r="BM108" s="146"/>
    </row>
    <row r="109" spans="2:65" s="1" customFormat="1" ht="18" customHeight="1">
      <c r="B109" s="142"/>
      <c r="C109" s="143"/>
      <c r="D109" s="144" t="s">
        <v>176</v>
      </c>
      <c r="E109" s="143"/>
      <c r="F109" s="143"/>
      <c r="G109" s="143"/>
      <c r="H109" s="143"/>
      <c r="I109" s="143"/>
      <c r="J109" s="143"/>
      <c r="K109" s="143"/>
      <c r="L109" s="143"/>
      <c r="M109" s="143"/>
      <c r="N109" s="231">
        <f>ROUND(N88*T109,2)</f>
        <v>0</v>
      </c>
      <c r="O109" s="293"/>
      <c r="P109" s="293"/>
      <c r="Q109" s="293"/>
      <c r="R109" s="145"/>
      <c r="S109" s="146"/>
      <c r="T109" s="151"/>
      <c r="U109" s="152" t="s">
        <v>42</v>
      </c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9" t="s">
        <v>177</v>
      </c>
      <c r="AZ109" s="146"/>
      <c r="BA109" s="146"/>
      <c r="BB109" s="146"/>
      <c r="BC109" s="146"/>
      <c r="BD109" s="146"/>
      <c r="BE109" s="150">
        <f t="shared" si="0"/>
        <v>0</v>
      </c>
      <c r="BF109" s="150">
        <f t="shared" si="1"/>
        <v>0</v>
      </c>
      <c r="BG109" s="150">
        <f t="shared" si="2"/>
        <v>0</v>
      </c>
      <c r="BH109" s="150">
        <f t="shared" si="3"/>
        <v>0</v>
      </c>
      <c r="BI109" s="150">
        <f t="shared" si="4"/>
        <v>0</v>
      </c>
      <c r="BJ109" s="149" t="s">
        <v>87</v>
      </c>
      <c r="BK109" s="146"/>
      <c r="BL109" s="146"/>
      <c r="BM109" s="146"/>
    </row>
    <row r="110" spans="2:65" s="1" customFormat="1"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1"/>
    </row>
    <row r="111" spans="2:65" s="1" customFormat="1" ht="29.25" customHeight="1">
      <c r="B111" s="39"/>
      <c r="C111" s="124" t="s">
        <v>136</v>
      </c>
      <c r="D111" s="125"/>
      <c r="E111" s="125"/>
      <c r="F111" s="125"/>
      <c r="G111" s="125"/>
      <c r="H111" s="125"/>
      <c r="I111" s="125"/>
      <c r="J111" s="125"/>
      <c r="K111" s="125"/>
      <c r="L111" s="232">
        <f>ROUND(SUM(N88+N103),2)</f>
        <v>0</v>
      </c>
      <c r="M111" s="232"/>
      <c r="N111" s="232"/>
      <c r="O111" s="232"/>
      <c r="P111" s="232"/>
      <c r="Q111" s="232"/>
      <c r="R111" s="41"/>
    </row>
    <row r="112" spans="2:65" s="1" customFormat="1" ht="6.95" customHeight="1">
      <c r="B112" s="63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5"/>
    </row>
    <row r="116" spans="2:63" s="1" customFormat="1" ht="6.95" customHeight="1">
      <c r="B116" s="66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8"/>
    </row>
    <row r="117" spans="2:63" s="1" customFormat="1" ht="36.950000000000003" customHeight="1">
      <c r="B117" s="39"/>
      <c r="C117" s="242" t="s">
        <v>178</v>
      </c>
      <c r="D117" s="294"/>
      <c r="E117" s="294"/>
      <c r="F117" s="294"/>
      <c r="G117" s="294"/>
      <c r="H117" s="294"/>
      <c r="I117" s="294"/>
      <c r="J117" s="294"/>
      <c r="K117" s="294"/>
      <c r="L117" s="294"/>
      <c r="M117" s="294"/>
      <c r="N117" s="294"/>
      <c r="O117" s="294"/>
      <c r="P117" s="294"/>
      <c r="Q117" s="294"/>
      <c r="R117" s="41"/>
    </row>
    <row r="118" spans="2:63" s="1" customFormat="1" ht="6.95" customHeight="1"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1"/>
    </row>
    <row r="119" spans="2:63" s="1" customFormat="1" ht="30" customHeight="1">
      <c r="B119" s="39"/>
      <c r="C119" s="34" t="s">
        <v>18</v>
      </c>
      <c r="D119" s="40"/>
      <c r="E119" s="40"/>
      <c r="F119" s="295" t="str">
        <f>F6</f>
        <v>Komunitné centrum Vyšný Orlík</v>
      </c>
      <c r="G119" s="296"/>
      <c r="H119" s="296"/>
      <c r="I119" s="296"/>
      <c r="J119" s="296"/>
      <c r="K119" s="296"/>
      <c r="L119" s="296"/>
      <c r="M119" s="296"/>
      <c r="N119" s="296"/>
      <c r="O119" s="296"/>
      <c r="P119" s="296"/>
      <c r="Q119" s="40"/>
      <c r="R119" s="41"/>
    </row>
    <row r="120" spans="2:63" s="1" customFormat="1" ht="36.950000000000003" customHeight="1">
      <c r="B120" s="39"/>
      <c r="C120" s="73" t="s">
        <v>143</v>
      </c>
      <c r="D120" s="40"/>
      <c r="E120" s="40"/>
      <c r="F120" s="244" t="str">
        <f>F7</f>
        <v>05 - Dažďová kanalizácia</v>
      </c>
      <c r="G120" s="294"/>
      <c r="H120" s="294"/>
      <c r="I120" s="294"/>
      <c r="J120" s="294"/>
      <c r="K120" s="294"/>
      <c r="L120" s="294"/>
      <c r="M120" s="294"/>
      <c r="N120" s="294"/>
      <c r="O120" s="294"/>
      <c r="P120" s="294"/>
      <c r="Q120" s="40"/>
      <c r="R120" s="41"/>
    </row>
    <row r="121" spans="2:63" s="1" customFormat="1" ht="6.95" customHeight="1"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1"/>
    </row>
    <row r="122" spans="2:63" s="1" customFormat="1" ht="18" customHeight="1">
      <c r="B122" s="39"/>
      <c r="C122" s="34" t="s">
        <v>22</v>
      </c>
      <c r="D122" s="40"/>
      <c r="E122" s="40"/>
      <c r="F122" s="32" t="str">
        <f>F9</f>
        <v xml:space="preserve"> </v>
      </c>
      <c r="G122" s="40"/>
      <c r="H122" s="40"/>
      <c r="I122" s="40"/>
      <c r="J122" s="40"/>
      <c r="K122" s="34" t="s">
        <v>24</v>
      </c>
      <c r="L122" s="40"/>
      <c r="M122" s="297" t="str">
        <f>IF(O9="","",O9)</f>
        <v/>
      </c>
      <c r="N122" s="297"/>
      <c r="O122" s="297"/>
      <c r="P122" s="297"/>
      <c r="Q122" s="40"/>
      <c r="R122" s="41"/>
    </row>
    <row r="123" spans="2:63" s="1" customFormat="1" ht="6.95" customHeight="1"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1"/>
    </row>
    <row r="124" spans="2:63" s="1" customFormat="1" ht="15">
      <c r="B124" s="39"/>
      <c r="C124" s="34" t="s">
        <v>25</v>
      </c>
      <c r="D124" s="40"/>
      <c r="E124" s="40"/>
      <c r="F124" s="32">
        <f>E12</f>
        <v>0</v>
      </c>
      <c r="G124" s="40"/>
      <c r="H124" s="40"/>
      <c r="I124" s="40"/>
      <c r="J124" s="40"/>
      <c r="K124" s="34" t="s">
        <v>30</v>
      </c>
      <c r="L124" s="40"/>
      <c r="M124" s="250" t="str">
        <f>E18</f>
        <v>AIP projekt s.r.o.</v>
      </c>
      <c r="N124" s="250"/>
      <c r="O124" s="250"/>
      <c r="P124" s="250"/>
      <c r="Q124" s="250"/>
      <c r="R124" s="41"/>
    </row>
    <row r="125" spans="2:63" s="1" customFormat="1" ht="14.45" customHeight="1">
      <c r="B125" s="39"/>
      <c r="C125" s="34" t="s">
        <v>29</v>
      </c>
      <c r="D125" s="40"/>
      <c r="E125" s="40"/>
      <c r="F125" s="32" t="str">
        <f>IF(E15="","",E15)</f>
        <v/>
      </c>
      <c r="G125" s="40"/>
      <c r="H125" s="40"/>
      <c r="I125" s="40"/>
      <c r="J125" s="40"/>
      <c r="K125" s="34" t="s">
        <v>33</v>
      </c>
      <c r="L125" s="40"/>
      <c r="M125" s="250"/>
      <c r="N125" s="250"/>
      <c r="O125" s="250"/>
      <c r="P125" s="250"/>
      <c r="Q125" s="250"/>
      <c r="R125" s="41"/>
    </row>
    <row r="126" spans="2:63" s="1" customFormat="1" ht="10.35" customHeight="1"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1"/>
    </row>
    <row r="127" spans="2:63" s="9" customFormat="1" ht="29.25" customHeight="1">
      <c r="B127" s="153"/>
      <c r="C127" s="154" t="s">
        <v>179</v>
      </c>
      <c r="D127" s="155" t="s">
        <v>180</v>
      </c>
      <c r="E127" s="155" t="s">
        <v>57</v>
      </c>
      <c r="F127" s="286" t="s">
        <v>181</v>
      </c>
      <c r="G127" s="286"/>
      <c r="H127" s="286"/>
      <c r="I127" s="286"/>
      <c r="J127" s="155" t="s">
        <v>182</v>
      </c>
      <c r="K127" s="155" t="s">
        <v>183</v>
      </c>
      <c r="L127" s="286" t="s">
        <v>184</v>
      </c>
      <c r="M127" s="286"/>
      <c r="N127" s="286" t="s">
        <v>150</v>
      </c>
      <c r="O127" s="286"/>
      <c r="P127" s="286"/>
      <c r="Q127" s="287"/>
      <c r="R127" s="156"/>
      <c r="T127" s="80" t="s">
        <v>185</v>
      </c>
      <c r="U127" s="81" t="s">
        <v>39</v>
      </c>
      <c r="V127" s="81" t="s">
        <v>186</v>
      </c>
      <c r="W127" s="81" t="s">
        <v>187</v>
      </c>
      <c r="X127" s="81" t="s">
        <v>188</v>
      </c>
      <c r="Y127" s="81" t="s">
        <v>189</v>
      </c>
      <c r="Z127" s="81" t="s">
        <v>190</v>
      </c>
      <c r="AA127" s="82" t="s">
        <v>191</v>
      </c>
    </row>
    <row r="128" spans="2:63" s="1" customFormat="1" ht="29.25" customHeight="1">
      <c r="B128" s="39"/>
      <c r="C128" s="84" t="s">
        <v>147</v>
      </c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288">
        <f>BK128</f>
        <v>0</v>
      </c>
      <c r="O128" s="289"/>
      <c r="P128" s="289"/>
      <c r="Q128" s="289"/>
      <c r="R128" s="41"/>
      <c r="T128" s="83"/>
      <c r="U128" s="55"/>
      <c r="V128" s="55"/>
      <c r="W128" s="157">
        <f>W129+W165+W168+W174+W176</f>
        <v>0</v>
      </c>
      <c r="X128" s="55"/>
      <c r="Y128" s="157">
        <f>Y129+Y165+Y168+Y174+Y176</f>
        <v>0</v>
      </c>
      <c r="Z128" s="55"/>
      <c r="AA128" s="158">
        <f>AA129+AA165+AA168+AA174+AA176</f>
        <v>0</v>
      </c>
      <c r="AT128" s="23" t="s">
        <v>74</v>
      </c>
      <c r="AU128" s="23" t="s">
        <v>152</v>
      </c>
      <c r="BK128" s="159">
        <f>BK129+BK165+BK168+BK174+BK176</f>
        <v>0</v>
      </c>
    </row>
    <row r="129" spans="2:65" s="10" customFormat="1" ht="37.35" customHeight="1">
      <c r="B129" s="160"/>
      <c r="C129" s="161"/>
      <c r="D129" s="162" t="s">
        <v>153</v>
      </c>
      <c r="E129" s="162"/>
      <c r="F129" s="162"/>
      <c r="G129" s="162"/>
      <c r="H129" s="162"/>
      <c r="I129" s="162"/>
      <c r="J129" s="162"/>
      <c r="K129" s="162"/>
      <c r="L129" s="162"/>
      <c r="M129" s="162"/>
      <c r="N129" s="290">
        <f>BK129</f>
        <v>0</v>
      </c>
      <c r="O129" s="291"/>
      <c r="P129" s="291"/>
      <c r="Q129" s="291"/>
      <c r="R129" s="163"/>
      <c r="T129" s="164"/>
      <c r="U129" s="161"/>
      <c r="V129" s="161"/>
      <c r="W129" s="165">
        <f>W130+W139+W141+W143+W162</f>
        <v>0</v>
      </c>
      <c r="X129" s="161"/>
      <c r="Y129" s="165">
        <f>Y130+Y139+Y141+Y143+Y162</f>
        <v>0</v>
      </c>
      <c r="Z129" s="161"/>
      <c r="AA129" s="166">
        <f>AA130+AA139+AA141+AA143+AA162</f>
        <v>0</v>
      </c>
      <c r="AR129" s="167" t="s">
        <v>82</v>
      </c>
      <c r="AT129" s="168" t="s">
        <v>74</v>
      </c>
      <c r="AU129" s="168" t="s">
        <v>75</v>
      </c>
      <c r="AY129" s="167" t="s">
        <v>192</v>
      </c>
      <c r="BK129" s="169">
        <f>BK130+BK139+BK141+BK143+BK162</f>
        <v>0</v>
      </c>
    </row>
    <row r="130" spans="2:65" s="10" customFormat="1" ht="19.899999999999999" customHeight="1">
      <c r="B130" s="160"/>
      <c r="C130" s="161"/>
      <c r="D130" s="170" t="s">
        <v>154</v>
      </c>
      <c r="E130" s="170"/>
      <c r="F130" s="170"/>
      <c r="G130" s="170"/>
      <c r="H130" s="170"/>
      <c r="I130" s="170"/>
      <c r="J130" s="170"/>
      <c r="K130" s="170"/>
      <c r="L130" s="170"/>
      <c r="M130" s="170"/>
      <c r="N130" s="280">
        <f>BK130</f>
        <v>0</v>
      </c>
      <c r="O130" s="281"/>
      <c r="P130" s="281"/>
      <c r="Q130" s="281"/>
      <c r="R130" s="163"/>
      <c r="T130" s="164"/>
      <c r="U130" s="161"/>
      <c r="V130" s="161"/>
      <c r="W130" s="165">
        <f>SUM(W131:W138)</f>
        <v>0</v>
      </c>
      <c r="X130" s="161"/>
      <c r="Y130" s="165">
        <f>SUM(Y131:Y138)</f>
        <v>0</v>
      </c>
      <c r="Z130" s="161"/>
      <c r="AA130" s="166">
        <f>SUM(AA131:AA138)</f>
        <v>0</v>
      </c>
      <c r="AR130" s="167" t="s">
        <v>82</v>
      </c>
      <c r="AT130" s="168" t="s">
        <v>74</v>
      </c>
      <c r="AU130" s="168" t="s">
        <v>82</v>
      </c>
      <c r="AY130" s="167" t="s">
        <v>192</v>
      </c>
      <c r="BK130" s="169">
        <f>SUM(BK131:BK138)</f>
        <v>0</v>
      </c>
    </row>
    <row r="131" spans="2:65" s="1" customFormat="1" ht="25.5" customHeight="1">
      <c r="B131" s="142"/>
      <c r="C131" s="171" t="s">
        <v>82</v>
      </c>
      <c r="D131" s="171" t="s">
        <v>193</v>
      </c>
      <c r="E131" s="172" t="s">
        <v>211</v>
      </c>
      <c r="F131" s="268" t="s">
        <v>212</v>
      </c>
      <c r="G131" s="268"/>
      <c r="H131" s="268"/>
      <c r="I131" s="268"/>
      <c r="J131" s="173" t="s">
        <v>213</v>
      </c>
      <c r="K131" s="174">
        <v>55</v>
      </c>
      <c r="L131" s="277">
        <v>0</v>
      </c>
      <c r="M131" s="277"/>
      <c r="N131" s="267">
        <f t="shared" ref="N131:N138" si="5">ROUND(L131*K131,2)</f>
        <v>0</v>
      </c>
      <c r="O131" s="267"/>
      <c r="P131" s="267"/>
      <c r="Q131" s="267"/>
      <c r="R131" s="145"/>
      <c r="T131" s="175" t="s">
        <v>5</v>
      </c>
      <c r="U131" s="48" t="s">
        <v>42</v>
      </c>
      <c r="V131" s="40"/>
      <c r="W131" s="176">
        <f t="shared" ref="W131:W138" si="6">V131*K131</f>
        <v>0</v>
      </c>
      <c r="X131" s="176">
        <v>0</v>
      </c>
      <c r="Y131" s="176">
        <f t="shared" ref="Y131:Y138" si="7">X131*K131</f>
        <v>0</v>
      </c>
      <c r="Z131" s="176">
        <v>0</v>
      </c>
      <c r="AA131" s="177">
        <f t="shared" ref="AA131:AA138" si="8">Z131*K131</f>
        <v>0</v>
      </c>
      <c r="AR131" s="23" t="s">
        <v>197</v>
      </c>
      <c r="AT131" s="23" t="s">
        <v>193</v>
      </c>
      <c r="AU131" s="23" t="s">
        <v>87</v>
      </c>
      <c r="AY131" s="23" t="s">
        <v>192</v>
      </c>
      <c r="BE131" s="118">
        <f t="shared" ref="BE131:BE138" si="9">IF(U131="základná",N131,0)</f>
        <v>0</v>
      </c>
      <c r="BF131" s="118">
        <f t="shared" ref="BF131:BF138" si="10">IF(U131="znížená",N131,0)</f>
        <v>0</v>
      </c>
      <c r="BG131" s="118">
        <f t="shared" ref="BG131:BG138" si="11">IF(U131="zákl. prenesená",N131,0)</f>
        <v>0</v>
      </c>
      <c r="BH131" s="118">
        <f t="shared" ref="BH131:BH138" si="12">IF(U131="zníž. prenesená",N131,0)</f>
        <v>0</v>
      </c>
      <c r="BI131" s="118">
        <f t="shared" ref="BI131:BI138" si="13">IF(U131="nulová",N131,0)</f>
        <v>0</v>
      </c>
      <c r="BJ131" s="23" t="s">
        <v>87</v>
      </c>
      <c r="BK131" s="118">
        <f t="shared" ref="BK131:BK138" si="14">ROUND(L131*K131,2)</f>
        <v>0</v>
      </c>
      <c r="BL131" s="23" t="s">
        <v>197</v>
      </c>
      <c r="BM131" s="23" t="s">
        <v>87</v>
      </c>
    </row>
    <row r="132" spans="2:65" s="1" customFormat="1" ht="25.5" customHeight="1">
      <c r="B132" s="142"/>
      <c r="C132" s="171" t="s">
        <v>87</v>
      </c>
      <c r="D132" s="171" t="s">
        <v>193</v>
      </c>
      <c r="E132" s="172" t="s">
        <v>219</v>
      </c>
      <c r="F132" s="268" t="s">
        <v>220</v>
      </c>
      <c r="G132" s="268"/>
      <c r="H132" s="268"/>
      <c r="I132" s="268"/>
      <c r="J132" s="173" t="s">
        <v>213</v>
      </c>
      <c r="K132" s="174">
        <v>55</v>
      </c>
      <c r="L132" s="277">
        <v>0</v>
      </c>
      <c r="M132" s="277"/>
      <c r="N132" s="267">
        <f t="shared" si="5"/>
        <v>0</v>
      </c>
      <c r="O132" s="267"/>
      <c r="P132" s="267"/>
      <c r="Q132" s="267"/>
      <c r="R132" s="145"/>
      <c r="T132" s="175" t="s">
        <v>5</v>
      </c>
      <c r="U132" s="48" t="s">
        <v>42</v>
      </c>
      <c r="V132" s="40"/>
      <c r="W132" s="176">
        <f t="shared" si="6"/>
        <v>0</v>
      </c>
      <c r="X132" s="176">
        <v>0</v>
      </c>
      <c r="Y132" s="176">
        <f t="shared" si="7"/>
        <v>0</v>
      </c>
      <c r="Z132" s="176">
        <v>0</v>
      </c>
      <c r="AA132" s="177">
        <f t="shared" si="8"/>
        <v>0</v>
      </c>
      <c r="AR132" s="23" t="s">
        <v>197</v>
      </c>
      <c r="AT132" s="23" t="s">
        <v>193</v>
      </c>
      <c r="AU132" s="23" t="s">
        <v>87</v>
      </c>
      <c r="AY132" s="23" t="s">
        <v>192</v>
      </c>
      <c r="BE132" s="118">
        <f t="shared" si="9"/>
        <v>0</v>
      </c>
      <c r="BF132" s="118">
        <f t="shared" si="10"/>
        <v>0</v>
      </c>
      <c r="BG132" s="118">
        <f t="shared" si="11"/>
        <v>0</v>
      </c>
      <c r="BH132" s="118">
        <f t="shared" si="12"/>
        <v>0</v>
      </c>
      <c r="BI132" s="118">
        <f t="shared" si="13"/>
        <v>0</v>
      </c>
      <c r="BJ132" s="23" t="s">
        <v>87</v>
      </c>
      <c r="BK132" s="118">
        <f t="shared" si="14"/>
        <v>0</v>
      </c>
      <c r="BL132" s="23" t="s">
        <v>197</v>
      </c>
      <c r="BM132" s="23" t="s">
        <v>197</v>
      </c>
    </row>
    <row r="133" spans="2:65" s="1" customFormat="1" ht="25.5" customHeight="1">
      <c r="B133" s="142"/>
      <c r="C133" s="171" t="s">
        <v>202</v>
      </c>
      <c r="D133" s="171" t="s">
        <v>193</v>
      </c>
      <c r="E133" s="172" t="s">
        <v>2295</v>
      </c>
      <c r="F133" s="268" t="s">
        <v>2296</v>
      </c>
      <c r="G133" s="268"/>
      <c r="H133" s="268"/>
      <c r="I133" s="268"/>
      <c r="J133" s="173" t="s">
        <v>213</v>
      </c>
      <c r="K133" s="174">
        <v>36.96</v>
      </c>
      <c r="L133" s="277">
        <v>0</v>
      </c>
      <c r="M133" s="277"/>
      <c r="N133" s="267">
        <f t="shared" si="5"/>
        <v>0</v>
      </c>
      <c r="O133" s="267"/>
      <c r="P133" s="267"/>
      <c r="Q133" s="267"/>
      <c r="R133" s="145"/>
      <c r="T133" s="175" t="s">
        <v>5</v>
      </c>
      <c r="U133" s="48" t="s">
        <v>42</v>
      </c>
      <c r="V133" s="40"/>
      <c r="W133" s="176">
        <f t="shared" si="6"/>
        <v>0</v>
      </c>
      <c r="X133" s="176">
        <v>0</v>
      </c>
      <c r="Y133" s="176">
        <f t="shared" si="7"/>
        <v>0</v>
      </c>
      <c r="Z133" s="176">
        <v>0</v>
      </c>
      <c r="AA133" s="177">
        <f t="shared" si="8"/>
        <v>0</v>
      </c>
      <c r="AR133" s="23" t="s">
        <v>197</v>
      </c>
      <c r="AT133" s="23" t="s">
        <v>193</v>
      </c>
      <c r="AU133" s="23" t="s">
        <v>87</v>
      </c>
      <c r="AY133" s="23" t="s">
        <v>192</v>
      </c>
      <c r="BE133" s="118">
        <f t="shared" si="9"/>
        <v>0</v>
      </c>
      <c r="BF133" s="118">
        <f t="shared" si="10"/>
        <v>0</v>
      </c>
      <c r="BG133" s="118">
        <f t="shared" si="11"/>
        <v>0</v>
      </c>
      <c r="BH133" s="118">
        <f t="shared" si="12"/>
        <v>0</v>
      </c>
      <c r="BI133" s="118">
        <f t="shared" si="13"/>
        <v>0</v>
      </c>
      <c r="BJ133" s="23" t="s">
        <v>87</v>
      </c>
      <c r="BK133" s="118">
        <f t="shared" si="14"/>
        <v>0</v>
      </c>
      <c r="BL133" s="23" t="s">
        <v>197</v>
      </c>
      <c r="BM133" s="23" t="s">
        <v>218</v>
      </c>
    </row>
    <row r="134" spans="2:65" s="1" customFormat="1" ht="51" customHeight="1">
      <c r="B134" s="142"/>
      <c r="C134" s="171" t="s">
        <v>197</v>
      </c>
      <c r="D134" s="171" t="s">
        <v>193</v>
      </c>
      <c r="E134" s="172" t="s">
        <v>2297</v>
      </c>
      <c r="F134" s="268" t="s">
        <v>2298</v>
      </c>
      <c r="G134" s="268"/>
      <c r="H134" s="268"/>
      <c r="I134" s="268"/>
      <c r="J134" s="173" t="s">
        <v>213</v>
      </c>
      <c r="K134" s="174">
        <v>36.96</v>
      </c>
      <c r="L134" s="277">
        <v>0</v>
      </c>
      <c r="M134" s="277"/>
      <c r="N134" s="267">
        <f t="shared" si="5"/>
        <v>0</v>
      </c>
      <c r="O134" s="267"/>
      <c r="P134" s="267"/>
      <c r="Q134" s="267"/>
      <c r="R134" s="145"/>
      <c r="T134" s="175" t="s">
        <v>5</v>
      </c>
      <c r="U134" s="48" t="s">
        <v>42</v>
      </c>
      <c r="V134" s="40"/>
      <c r="W134" s="176">
        <f t="shared" si="6"/>
        <v>0</v>
      </c>
      <c r="X134" s="176">
        <v>0</v>
      </c>
      <c r="Y134" s="176">
        <f t="shared" si="7"/>
        <v>0</v>
      </c>
      <c r="Z134" s="176">
        <v>0</v>
      </c>
      <c r="AA134" s="177">
        <f t="shared" si="8"/>
        <v>0</v>
      </c>
      <c r="AR134" s="23" t="s">
        <v>197</v>
      </c>
      <c r="AT134" s="23" t="s">
        <v>193</v>
      </c>
      <c r="AU134" s="23" t="s">
        <v>87</v>
      </c>
      <c r="AY134" s="23" t="s">
        <v>192</v>
      </c>
      <c r="BE134" s="118">
        <f t="shared" si="9"/>
        <v>0</v>
      </c>
      <c r="BF134" s="118">
        <f t="shared" si="10"/>
        <v>0</v>
      </c>
      <c r="BG134" s="118">
        <f t="shared" si="11"/>
        <v>0</v>
      </c>
      <c r="BH134" s="118">
        <f t="shared" si="12"/>
        <v>0</v>
      </c>
      <c r="BI134" s="118">
        <f t="shared" si="13"/>
        <v>0</v>
      </c>
      <c r="BJ134" s="23" t="s">
        <v>87</v>
      </c>
      <c r="BK134" s="118">
        <f t="shared" si="14"/>
        <v>0</v>
      </c>
      <c r="BL134" s="23" t="s">
        <v>197</v>
      </c>
      <c r="BM134" s="23" t="s">
        <v>226</v>
      </c>
    </row>
    <row r="135" spans="2:65" s="1" customFormat="1" ht="38.25" customHeight="1">
      <c r="B135" s="142"/>
      <c r="C135" s="171" t="s">
        <v>210</v>
      </c>
      <c r="D135" s="171" t="s">
        <v>193</v>
      </c>
      <c r="E135" s="172" t="s">
        <v>2299</v>
      </c>
      <c r="F135" s="268" t="s">
        <v>2300</v>
      </c>
      <c r="G135" s="268"/>
      <c r="H135" s="268"/>
      <c r="I135" s="268"/>
      <c r="J135" s="173" t="s">
        <v>213</v>
      </c>
      <c r="K135" s="174">
        <v>31.78</v>
      </c>
      <c r="L135" s="277">
        <v>0</v>
      </c>
      <c r="M135" s="277"/>
      <c r="N135" s="267">
        <f t="shared" si="5"/>
        <v>0</v>
      </c>
      <c r="O135" s="267"/>
      <c r="P135" s="267"/>
      <c r="Q135" s="267"/>
      <c r="R135" s="145"/>
      <c r="T135" s="175" t="s">
        <v>5</v>
      </c>
      <c r="U135" s="48" t="s">
        <v>42</v>
      </c>
      <c r="V135" s="40"/>
      <c r="W135" s="176">
        <f t="shared" si="6"/>
        <v>0</v>
      </c>
      <c r="X135" s="176">
        <v>0</v>
      </c>
      <c r="Y135" s="176">
        <f t="shared" si="7"/>
        <v>0</v>
      </c>
      <c r="Z135" s="176">
        <v>0</v>
      </c>
      <c r="AA135" s="177">
        <f t="shared" si="8"/>
        <v>0</v>
      </c>
      <c r="AR135" s="23" t="s">
        <v>197</v>
      </c>
      <c r="AT135" s="23" t="s">
        <v>193</v>
      </c>
      <c r="AU135" s="23" t="s">
        <v>87</v>
      </c>
      <c r="AY135" s="23" t="s">
        <v>192</v>
      </c>
      <c r="BE135" s="118">
        <f t="shared" si="9"/>
        <v>0</v>
      </c>
      <c r="BF135" s="118">
        <f t="shared" si="10"/>
        <v>0</v>
      </c>
      <c r="BG135" s="118">
        <f t="shared" si="11"/>
        <v>0</v>
      </c>
      <c r="BH135" s="118">
        <f t="shared" si="12"/>
        <v>0</v>
      </c>
      <c r="BI135" s="118">
        <f t="shared" si="13"/>
        <v>0</v>
      </c>
      <c r="BJ135" s="23" t="s">
        <v>87</v>
      </c>
      <c r="BK135" s="118">
        <f t="shared" si="14"/>
        <v>0</v>
      </c>
      <c r="BL135" s="23" t="s">
        <v>197</v>
      </c>
      <c r="BM135" s="23" t="s">
        <v>234</v>
      </c>
    </row>
    <row r="136" spans="2:65" s="1" customFormat="1" ht="38.25" customHeight="1">
      <c r="B136" s="142"/>
      <c r="C136" s="171" t="s">
        <v>218</v>
      </c>
      <c r="D136" s="171" t="s">
        <v>193</v>
      </c>
      <c r="E136" s="172" t="s">
        <v>2301</v>
      </c>
      <c r="F136" s="268" t="s">
        <v>2302</v>
      </c>
      <c r="G136" s="268"/>
      <c r="H136" s="268"/>
      <c r="I136" s="268"/>
      <c r="J136" s="173" t="s">
        <v>213</v>
      </c>
      <c r="K136" s="174">
        <v>60.18</v>
      </c>
      <c r="L136" s="277">
        <v>0</v>
      </c>
      <c r="M136" s="277"/>
      <c r="N136" s="267">
        <f t="shared" si="5"/>
        <v>0</v>
      </c>
      <c r="O136" s="267"/>
      <c r="P136" s="267"/>
      <c r="Q136" s="267"/>
      <c r="R136" s="145"/>
      <c r="T136" s="175" t="s">
        <v>5</v>
      </c>
      <c r="U136" s="48" t="s">
        <v>42</v>
      </c>
      <c r="V136" s="40"/>
      <c r="W136" s="176">
        <f t="shared" si="6"/>
        <v>0</v>
      </c>
      <c r="X136" s="176">
        <v>0</v>
      </c>
      <c r="Y136" s="176">
        <f t="shared" si="7"/>
        <v>0</v>
      </c>
      <c r="Z136" s="176">
        <v>0</v>
      </c>
      <c r="AA136" s="177">
        <f t="shared" si="8"/>
        <v>0</v>
      </c>
      <c r="AR136" s="23" t="s">
        <v>197</v>
      </c>
      <c r="AT136" s="23" t="s">
        <v>193</v>
      </c>
      <c r="AU136" s="23" t="s">
        <v>87</v>
      </c>
      <c r="AY136" s="23" t="s">
        <v>192</v>
      </c>
      <c r="BE136" s="118">
        <f t="shared" si="9"/>
        <v>0</v>
      </c>
      <c r="BF136" s="118">
        <f t="shared" si="10"/>
        <v>0</v>
      </c>
      <c r="BG136" s="118">
        <f t="shared" si="11"/>
        <v>0</v>
      </c>
      <c r="BH136" s="118">
        <f t="shared" si="12"/>
        <v>0</v>
      </c>
      <c r="BI136" s="118">
        <f t="shared" si="13"/>
        <v>0</v>
      </c>
      <c r="BJ136" s="23" t="s">
        <v>87</v>
      </c>
      <c r="BK136" s="118">
        <f t="shared" si="14"/>
        <v>0</v>
      </c>
      <c r="BL136" s="23" t="s">
        <v>197</v>
      </c>
      <c r="BM136" s="23" t="s">
        <v>250</v>
      </c>
    </row>
    <row r="137" spans="2:65" s="1" customFormat="1" ht="25.5" customHeight="1">
      <c r="B137" s="142"/>
      <c r="C137" s="171" t="s">
        <v>222</v>
      </c>
      <c r="D137" s="171" t="s">
        <v>193</v>
      </c>
      <c r="E137" s="172" t="s">
        <v>2303</v>
      </c>
      <c r="F137" s="268" t="s">
        <v>2304</v>
      </c>
      <c r="G137" s="268"/>
      <c r="H137" s="268"/>
      <c r="I137" s="268"/>
      <c r="J137" s="173" t="s">
        <v>213</v>
      </c>
      <c r="K137" s="174">
        <v>12.55</v>
      </c>
      <c r="L137" s="277">
        <v>0</v>
      </c>
      <c r="M137" s="277"/>
      <c r="N137" s="267">
        <f t="shared" si="5"/>
        <v>0</v>
      </c>
      <c r="O137" s="267"/>
      <c r="P137" s="267"/>
      <c r="Q137" s="267"/>
      <c r="R137" s="145"/>
      <c r="T137" s="175" t="s">
        <v>5</v>
      </c>
      <c r="U137" s="48" t="s">
        <v>42</v>
      </c>
      <c r="V137" s="40"/>
      <c r="W137" s="176">
        <f t="shared" si="6"/>
        <v>0</v>
      </c>
      <c r="X137" s="176">
        <v>0</v>
      </c>
      <c r="Y137" s="176">
        <f t="shared" si="7"/>
        <v>0</v>
      </c>
      <c r="Z137" s="176">
        <v>0</v>
      </c>
      <c r="AA137" s="177">
        <f t="shared" si="8"/>
        <v>0</v>
      </c>
      <c r="AR137" s="23" t="s">
        <v>197</v>
      </c>
      <c r="AT137" s="23" t="s">
        <v>193</v>
      </c>
      <c r="AU137" s="23" t="s">
        <v>87</v>
      </c>
      <c r="AY137" s="23" t="s">
        <v>192</v>
      </c>
      <c r="BE137" s="118">
        <f t="shared" si="9"/>
        <v>0</v>
      </c>
      <c r="BF137" s="118">
        <f t="shared" si="10"/>
        <v>0</v>
      </c>
      <c r="BG137" s="118">
        <f t="shared" si="11"/>
        <v>0</v>
      </c>
      <c r="BH137" s="118">
        <f t="shared" si="12"/>
        <v>0</v>
      </c>
      <c r="BI137" s="118">
        <f t="shared" si="13"/>
        <v>0</v>
      </c>
      <c r="BJ137" s="23" t="s">
        <v>87</v>
      </c>
      <c r="BK137" s="118">
        <f t="shared" si="14"/>
        <v>0</v>
      </c>
      <c r="BL137" s="23" t="s">
        <v>197</v>
      </c>
      <c r="BM137" s="23" t="s">
        <v>275</v>
      </c>
    </row>
    <row r="138" spans="2:65" s="1" customFormat="1" ht="16.5" customHeight="1">
      <c r="B138" s="142"/>
      <c r="C138" s="215" t="s">
        <v>226</v>
      </c>
      <c r="D138" s="215" t="s">
        <v>656</v>
      </c>
      <c r="E138" s="216" t="s">
        <v>2305</v>
      </c>
      <c r="F138" s="321" t="s">
        <v>2306</v>
      </c>
      <c r="G138" s="321"/>
      <c r="H138" s="321"/>
      <c r="I138" s="321"/>
      <c r="J138" s="217" t="s">
        <v>208</v>
      </c>
      <c r="K138" s="218">
        <v>18.829999999999998</v>
      </c>
      <c r="L138" s="319">
        <v>0</v>
      </c>
      <c r="M138" s="319"/>
      <c r="N138" s="320">
        <f t="shared" si="5"/>
        <v>0</v>
      </c>
      <c r="O138" s="267"/>
      <c r="P138" s="267"/>
      <c r="Q138" s="267"/>
      <c r="R138" s="145"/>
      <c r="T138" s="175" t="s">
        <v>5</v>
      </c>
      <c r="U138" s="48" t="s">
        <v>42</v>
      </c>
      <c r="V138" s="40"/>
      <c r="W138" s="176">
        <f t="shared" si="6"/>
        <v>0</v>
      </c>
      <c r="X138" s="176">
        <v>0</v>
      </c>
      <c r="Y138" s="176">
        <f t="shared" si="7"/>
        <v>0</v>
      </c>
      <c r="Z138" s="176">
        <v>0</v>
      </c>
      <c r="AA138" s="177">
        <f t="shared" si="8"/>
        <v>0</v>
      </c>
      <c r="AR138" s="23" t="s">
        <v>226</v>
      </c>
      <c r="AT138" s="23" t="s">
        <v>656</v>
      </c>
      <c r="AU138" s="23" t="s">
        <v>87</v>
      </c>
      <c r="AY138" s="23" t="s">
        <v>192</v>
      </c>
      <c r="BE138" s="118">
        <f t="shared" si="9"/>
        <v>0</v>
      </c>
      <c r="BF138" s="118">
        <f t="shared" si="10"/>
        <v>0</v>
      </c>
      <c r="BG138" s="118">
        <f t="shared" si="11"/>
        <v>0</v>
      </c>
      <c r="BH138" s="118">
        <f t="shared" si="12"/>
        <v>0</v>
      </c>
      <c r="BI138" s="118">
        <f t="shared" si="13"/>
        <v>0</v>
      </c>
      <c r="BJ138" s="23" t="s">
        <v>87</v>
      </c>
      <c r="BK138" s="118">
        <f t="shared" si="14"/>
        <v>0</v>
      </c>
      <c r="BL138" s="23" t="s">
        <v>197</v>
      </c>
      <c r="BM138" s="23" t="s">
        <v>294</v>
      </c>
    </row>
    <row r="139" spans="2:65" s="10" customFormat="1" ht="29.85" customHeight="1">
      <c r="B139" s="160"/>
      <c r="C139" s="161"/>
      <c r="D139" s="170" t="s">
        <v>1053</v>
      </c>
      <c r="E139" s="170"/>
      <c r="F139" s="170"/>
      <c r="G139" s="170"/>
      <c r="H139" s="170"/>
      <c r="I139" s="170"/>
      <c r="J139" s="170"/>
      <c r="K139" s="170"/>
      <c r="L139" s="170"/>
      <c r="M139" s="170"/>
      <c r="N139" s="315">
        <f>BK139</f>
        <v>0</v>
      </c>
      <c r="O139" s="316"/>
      <c r="P139" s="316"/>
      <c r="Q139" s="316"/>
      <c r="R139" s="163"/>
      <c r="T139" s="164"/>
      <c r="U139" s="161"/>
      <c r="V139" s="161"/>
      <c r="W139" s="165">
        <f>W140</f>
        <v>0</v>
      </c>
      <c r="X139" s="161"/>
      <c r="Y139" s="165">
        <f>Y140</f>
        <v>0</v>
      </c>
      <c r="Z139" s="161"/>
      <c r="AA139" s="166">
        <f>AA140</f>
        <v>0</v>
      </c>
      <c r="AR139" s="167" t="s">
        <v>82</v>
      </c>
      <c r="AT139" s="168" t="s">
        <v>74</v>
      </c>
      <c r="AU139" s="168" t="s">
        <v>82</v>
      </c>
      <c r="AY139" s="167" t="s">
        <v>192</v>
      </c>
      <c r="BK139" s="169">
        <f>BK140</f>
        <v>0</v>
      </c>
    </row>
    <row r="140" spans="2:65" s="1" customFormat="1" ht="38.25" customHeight="1">
      <c r="B140" s="142"/>
      <c r="C140" s="171" t="s">
        <v>230</v>
      </c>
      <c r="D140" s="171" t="s">
        <v>193</v>
      </c>
      <c r="E140" s="172" t="s">
        <v>2307</v>
      </c>
      <c r="F140" s="268" t="s">
        <v>2308</v>
      </c>
      <c r="G140" s="268"/>
      <c r="H140" s="268"/>
      <c r="I140" s="268"/>
      <c r="J140" s="173" t="s">
        <v>213</v>
      </c>
      <c r="K140" s="174">
        <v>6.6</v>
      </c>
      <c r="L140" s="277">
        <v>0</v>
      </c>
      <c r="M140" s="277"/>
      <c r="N140" s="267">
        <f>ROUND(L140*K140,2)</f>
        <v>0</v>
      </c>
      <c r="O140" s="267"/>
      <c r="P140" s="267"/>
      <c r="Q140" s="267"/>
      <c r="R140" s="145"/>
      <c r="T140" s="175" t="s">
        <v>5</v>
      </c>
      <c r="U140" s="48" t="s">
        <v>42</v>
      </c>
      <c r="V140" s="40"/>
      <c r="W140" s="176">
        <f>V140*K140</f>
        <v>0</v>
      </c>
      <c r="X140" s="176">
        <v>0</v>
      </c>
      <c r="Y140" s="176">
        <f>X140*K140</f>
        <v>0</v>
      </c>
      <c r="Z140" s="176">
        <v>0</v>
      </c>
      <c r="AA140" s="177">
        <f>Z140*K140</f>
        <v>0</v>
      </c>
      <c r="AR140" s="23" t="s">
        <v>197</v>
      </c>
      <c r="AT140" s="23" t="s">
        <v>193</v>
      </c>
      <c r="AU140" s="23" t="s">
        <v>87</v>
      </c>
      <c r="AY140" s="23" t="s">
        <v>192</v>
      </c>
      <c r="BE140" s="118">
        <f>IF(U140="základná",N140,0)</f>
        <v>0</v>
      </c>
      <c r="BF140" s="118">
        <f>IF(U140="znížená",N140,0)</f>
        <v>0</v>
      </c>
      <c r="BG140" s="118">
        <f>IF(U140="zákl. prenesená",N140,0)</f>
        <v>0</v>
      </c>
      <c r="BH140" s="118">
        <f>IF(U140="zníž. prenesená",N140,0)</f>
        <v>0</v>
      </c>
      <c r="BI140" s="118">
        <f>IF(U140="nulová",N140,0)</f>
        <v>0</v>
      </c>
      <c r="BJ140" s="23" t="s">
        <v>87</v>
      </c>
      <c r="BK140" s="118">
        <f>ROUND(L140*K140,2)</f>
        <v>0</v>
      </c>
      <c r="BL140" s="23" t="s">
        <v>197</v>
      </c>
      <c r="BM140" s="23" t="s">
        <v>308</v>
      </c>
    </row>
    <row r="141" spans="2:65" s="10" customFormat="1" ht="29.85" customHeight="1">
      <c r="B141" s="160"/>
      <c r="C141" s="161"/>
      <c r="D141" s="170" t="s">
        <v>2292</v>
      </c>
      <c r="E141" s="170"/>
      <c r="F141" s="170"/>
      <c r="G141" s="170"/>
      <c r="H141" s="170"/>
      <c r="I141" s="170"/>
      <c r="J141" s="170"/>
      <c r="K141" s="170"/>
      <c r="L141" s="170"/>
      <c r="M141" s="170"/>
      <c r="N141" s="315">
        <f>BK141</f>
        <v>0</v>
      </c>
      <c r="O141" s="316"/>
      <c r="P141" s="316"/>
      <c r="Q141" s="316"/>
      <c r="R141" s="163"/>
      <c r="T141" s="164"/>
      <c r="U141" s="161"/>
      <c r="V141" s="161"/>
      <c r="W141" s="165">
        <f>W142</f>
        <v>0</v>
      </c>
      <c r="X141" s="161"/>
      <c r="Y141" s="165">
        <f>Y142</f>
        <v>0</v>
      </c>
      <c r="Z141" s="161"/>
      <c r="AA141" s="166">
        <f>AA142</f>
        <v>0</v>
      </c>
      <c r="AR141" s="167" t="s">
        <v>82</v>
      </c>
      <c r="AT141" s="168" t="s">
        <v>74</v>
      </c>
      <c r="AU141" s="168" t="s">
        <v>82</v>
      </c>
      <c r="AY141" s="167" t="s">
        <v>192</v>
      </c>
      <c r="BK141" s="169">
        <f>BK142</f>
        <v>0</v>
      </c>
    </row>
    <row r="142" spans="2:65" s="1" customFormat="1" ht="25.5" customHeight="1">
      <c r="B142" s="142"/>
      <c r="C142" s="171" t="s">
        <v>234</v>
      </c>
      <c r="D142" s="171" t="s">
        <v>193</v>
      </c>
      <c r="E142" s="172" t="s">
        <v>2309</v>
      </c>
      <c r="F142" s="268" t="s">
        <v>2310</v>
      </c>
      <c r="G142" s="268"/>
      <c r="H142" s="268"/>
      <c r="I142" s="268"/>
      <c r="J142" s="173" t="s">
        <v>196</v>
      </c>
      <c r="K142" s="174">
        <v>0.4</v>
      </c>
      <c r="L142" s="277">
        <v>0</v>
      </c>
      <c r="M142" s="277"/>
      <c r="N142" s="267">
        <f>ROUND(L142*K142,2)</f>
        <v>0</v>
      </c>
      <c r="O142" s="267"/>
      <c r="P142" s="267"/>
      <c r="Q142" s="267"/>
      <c r="R142" s="145"/>
      <c r="T142" s="175" t="s">
        <v>5</v>
      </c>
      <c r="U142" s="48" t="s">
        <v>42</v>
      </c>
      <c r="V142" s="40"/>
      <c r="W142" s="176">
        <f>V142*K142</f>
        <v>0</v>
      </c>
      <c r="X142" s="176">
        <v>0</v>
      </c>
      <c r="Y142" s="176">
        <f>X142*K142</f>
        <v>0</v>
      </c>
      <c r="Z142" s="176">
        <v>0</v>
      </c>
      <c r="AA142" s="177">
        <f>Z142*K142</f>
        <v>0</v>
      </c>
      <c r="AR142" s="23" t="s">
        <v>197</v>
      </c>
      <c r="AT142" s="23" t="s">
        <v>193</v>
      </c>
      <c r="AU142" s="23" t="s">
        <v>87</v>
      </c>
      <c r="AY142" s="23" t="s">
        <v>192</v>
      </c>
      <c r="BE142" s="118">
        <f>IF(U142="základná",N142,0)</f>
        <v>0</v>
      </c>
      <c r="BF142" s="118">
        <f>IF(U142="znížená",N142,0)</f>
        <v>0</v>
      </c>
      <c r="BG142" s="118">
        <f>IF(U142="zákl. prenesená",N142,0)</f>
        <v>0</v>
      </c>
      <c r="BH142" s="118">
        <f>IF(U142="zníž. prenesená",N142,0)</f>
        <v>0</v>
      </c>
      <c r="BI142" s="118">
        <f>IF(U142="nulová",N142,0)</f>
        <v>0</v>
      </c>
      <c r="BJ142" s="23" t="s">
        <v>87</v>
      </c>
      <c r="BK142" s="118">
        <f>ROUND(L142*K142,2)</f>
        <v>0</v>
      </c>
      <c r="BL142" s="23" t="s">
        <v>197</v>
      </c>
      <c r="BM142" s="23" t="s">
        <v>10</v>
      </c>
    </row>
    <row r="143" spans="2:65" s="10" customFormat="1" ht="29.85" customHeight="1">
      <c r="B143" s="160"/>
      <c r="C143" s="161"/>
      <c r="D143" s="170" t="s">
        <v>1054</v>
      </c>
      <c r="E143" s="170"/>
      <c r="F143" s="170"/>
      <c r="G143" s="170"/>
      <c r="H143" s="170"/>
      <c r="I143" s="170"/>
      <c r="J143" s="170"/>
      <c r="K143" s="170"/>
      <c r="L143" s="170"/>
      <c r="M143" s="170"/>
      <c r="N143" s="315">
        <f>BK143</f>
        <v>0</v>
      </c>
      <c r="O143" s="316"/>
      <c r="P143" s="316"/>
      <c r="Q143" s="316"/>
      <c r="R143" s="163"/>
      <c r="T143" s="164"/>
      <c r="U143" s="161"/>
      <c r="V143" s="161"/>
      <c r="W143" s="165">
        <f>SUM(W144:W161)</f>
        <v>0</v>
      </c>
      <c r="X143" s="161"/>
      <c r="Y143" s="165">
        <f>SUM(Y144:Y161)</f>
        <v>0</v>
      </c>
      <c r="Z143" s="161"/>
      <c r="AA143" s="166">
        <f>SUM(AA144:AA161)</f>
        <v>0</v>
      </c>
      <c r="AR143" s="167" t="s">
        <v>82</v>
      </c>
      <c r="AT143" s="168" t="s">
        <v>74</v>
      </c>
      <c r="AU143" s="168" t="s">
        <v>82</v>
      </c>
      <c r="AY143" s="167" t="s">
        <v>192</v>
      </c>
      <c r="BK143" s="169">
        <f>SUM(BK144:BK161)</f>
        <v>0</v>
      </c>
    </row>
    <row r="144" spans="2:65" s="1" customFormat="1" ht="25.5" customHeight="1">
      <c r="B144" s="142"/>
      <c r="C144" s="171" t="s">
        <v>238</v>
      </c>
      <c r="D144" s="171" t="s">
        <v>193</v>
      </c>
      <c r="E144" s="172" t="s">
        <v>2311</v>
      </c>
      <c r="F144" s="268" t="s">
        <v>2312</v>
      </c>
      <c r="G144" s="268"/>
      <c r="H144" s="268"/>
      <c r="I144" s="268"/>
      <c r="J144" s="173" t="s">
        <v>467</v>
      </c>
      <c r="K144" s="174">
        <v>55</v>
      </c>
      <c r="L144" s="277">
        <v>0</v>
      </c>
      <c r="M144" s="277"/>
      <c r="N144" s="267">
        <f t="shared" ref="N144:N161" si="15">ROUND(L144*K144,2)</f>
        <v>0</v>
      </c>
      <c r="O144" s="267"/>
      <c r="P144" s="267"/>
      <c r="Q144" s="267"/>
      <c r="R144" s="145"/>
      <c r="T144" s="175" t="s">
        <v>5</v>
      </c>
      <c r="U144" s="48" t="s">
        <v>42</v>
      </c>
      <c r="V144" s="40"/>
      <c r="W144" s="176">
        <f t="shared" ref="W144:W161" si="16">V144*K144</f>
        <v>0</v>
      </c>
      <c r="X144" s="176">
        <v>0</v>
      </c>
      <c r="Y144" s="176">
        <f t="shared" ref="Y144:Y161" si="17">X144*K144</f>
        <v>0</v>
      </c>
      <c r="Z144" s="176">
        <v>0</v>
      </c>
      <c r="AA144" s="177">
        <f t="shared" ref="AA144:AA161" si="18">Z144*K144</f>
        <v>0</v>
      </c>
      <c r="AR144" s="23" t="s">
        <v>197</v>
      </c>
      <c r="AT144" s="23" t="s">
        <v>193</v>
      </c>
      <c r="AU144" s="23" t="s">
        <v>87</v>
      </c>
      <c r="AY144" s="23" t="s">
        <v>192</v>
      </c>
      <c r="BE144" s="118">
        <f t="shared" ref="BE144:BE161" si="19">IF(U144="základná",N144,0)</f>
        <v>0</v>
      </c>
      <c r="BF144" s="118">
        <f t="shared" ref="BF144:BF161" si="20">IF(U144="znížená",N144,0)</f>
        <v>0</v>
      </c>
      <c r="BG144" s="118">
        <f t="shared" ref="BG144:BG161" si="21">IF(U144="zákl. prenesená",N144,0)</f>
        <v>0</v>
      </c>
      <c r="BH144" s="118">
        <f t="shared" ref="BH144:BH161" si="22">IF(U144="zníž. prenesená",N144,0)</f>
        <v>0</v>
      </c>
      <c r="BI144" s="118">
        <f t="shared" ref="BI144:BI161" si="23">IF(U144="nulová",N144,0)</f>
        <v>0</v>
      </c>
      <c r="BJ144" s="23" t="s">
        <v>87</v>
      </c>
      <c r="BK144" s="118">
        <f t="shared" ref="BK144:BK161" si="24">ROUND(L144*K144,2)</f>
        <v>0</v>
      </c>
      <c r="BL144" s="23" t="s">
        <v>197</v>
      </c>
      <c r="BM144" s="23" t="s">
        <v>330</v>
      </c>
    </row>
    <row r="145" spans="2:65" s="1" customFormat="1" ht="38.25" customHeight="1">
      <c r="B145" s="142"/>
      <c r="C145" s="215" t="s">
        <v>250</v>
      </c>
      <c r="D145" s="215" t="s">
        <v>656</v>
      </c>
      <c r="E145" s="216" t="s">
        <v>2313</v>
      </c>
      <c r="F145" s="321" t="s">
        <v>2314</v>
      </c>
      <c r="G145" s="321"/>
      <c r="H145" s="321"/>
      <c r="I145" s="321"/>
      <c r="J145" s="217" t="s">
        <v>288</v>
      </c>
      <c r="K145" s="218">
        <v>7</v>
      </c>
      <c r="L145" s="319">
        <v>0</v>
      </c>
      <c r="M145" s="319"/>
      <c r="N145" s="320">
        <f t="shared" si="15"/>
        <v>0</v>
      </c>
      <c r="O145" s="267"/>
      <c r="P145" s="267"/>
      <c r="Q145" s="267"/>
      <c r="R145" s="145"/>
      <c r="T145" s="175" t="s">
        <v>5</v>
      </c>
      <c r="U145" s="48" t="s">
        <v>42</v>
      </c>
      <c r="V145" s="40"/>
      <c r="W145" s="176">
        <f t="shared" si="16"/>
        <v>0</v>
      </c>
      <c r="X145" s="176">
        <v>0</v>
      </c>
      <c r="Y145" s="176">
        <f t="shared" si="17"/>
        <v>0</v>
      </c>
      <c r="Z145" s="176">
        <v>0</v>
      </c>
      <c r="AA145" s="177">
        <f t="shared" si="18"/>
        <v>0</v>
      </c>
      <c r="AR145" s="23" t="s">
        <v>226</v>
      </c>
      <c r="AT145" s="23" t="s">
        <v>656</v>
      </c>
      <c r="AU145" s="23" t="s">
        <v>87</v>
      </c>
      <c r="AY145" s="23" t="s">
        <v>192</v>
      </c>
      <c r="BE145" s="118">
        <f t="shared" si="19"/>
        <v>0</v>
      </c>
      <c r="BF145" s="118">
        <f t="shared" si="20"/>
        <v>0</v>
      </c>
      <c r="BG145" s="118">
        <f t="shared" si="21"/>
        <v>0</v>
      </c>
      <c r="BH145" s="118">
        <f t="shared" si="22"/>
        <v>0</v>
      </c>
      <c r="BI145" s="118">
        <f t="shared" si="23"/>
        <v>0</v>
      </c>
      <c r="BJ145" s="23" t="s">
        <v>87</v>
      </c>
      <c r="BK145" s="118">
        <f t="shared" si="24"/>
        <v>0</v>
      </c>
      <c r="BL145" s="23" t="s">
        <v>197</v>
      </c>
      <c r="BM145" s="23" t="s">
        <v>339</v>
      </c>
    </row>
    <row r="146" spans="2:65" s="1" customFormat="1" ht="38.25" customHeight="1">
      <c r="B146" s="142"/>
      <c r="C146" s="215" t="s">
        <v>267</v>
      </c>
      <c r="D146" s="215" t="s">
        <v>656</v>
      </c>
      <c r="E146" s="216" t="s">
        <v>2315</v>
      </c>
      <c r="F146" s="321" t="s">
        <v>2316</v>
      </c>
      <c r="G146" s="321"/>
      <c r="H146" s="321"/>
      <c r="I146" s="321"/>
      <c r="J146" s="217" t="s">
        <v>288</v>
      </c>
      <c r="K146" s="218">
        <v>2</v>
      </c>
      <c r="L146" s="319">
        <v>0</v>
      </c>
      <c r="M146" s="319"/>
      <c r="N146" s="320">
        <f t="shared" si="15"/>
        <v>0</v>
      </c>
      <c r="O146" s="267"/>
      <c r="P146" s="267"/>
      <c r="Q146" s="267"/>
      <c r="R146" s="145"/>
      <c r="T146" s="175" t="s">
        <v>5</v>
      </c>
      <c r="U146" s="48" t="s">
        <v>42</v>
      </c>
      <c r="V146" s="40"/>
      <c r="W146" s="176">
        <f t="shared" si="16"/>
        <v>0</v>
      </c>
      <c r="X146" s="176">
        <v>0</v>
      </c>
      <c r="Y146" s="176">
        <f t="shared" si="17"/>
        <v>0</v>
      </c>
      <c r="Z146" s="176">
        <v>0</v>
      </c>
      <c r="AA146" s="177">
        <f t="shared" si="18"/>
        <v>0</v>
      </c>
      <c r="AR146" s="23" t="s">
        <v>226</v>
      </c>
      <c r="AT146" s="23" t="s">
        <v>656</v>
      </c>
      <c r="AU146" s="23" t="s">
        <v>87</v>
      </c>
      <c r="AY146" s="23" t="s">
        <v>192</v>
      </c>
      <c r="BE146" s="118">
        <f t="shared" si="19"/>
        <v>0</v>
      </c>
      <c r="BF146" s="118">
        <f t="shared" si="20"/>
        <v>0</v>
      </c>
      <c r="BG146" s="118">
        <f t="shared" si="21"/>
        <v>0</v>
      </c>
      <c r="BH146" s="118">
        <f t="shared" si="22"/>
        <v>0</v>
      </c>
      <c r="BI146" s="118">
        <f t="shared" si="23"/>
        <v>0</v>
      </c>
      <c r="BJ146" s="23" t="s">
        <v>87</v>
      </c>
      <c r="BK146" s="118">
        <f t="shared" si="24"/>
        <v>0</v>
      </c>
      <c r="BL146" s="23" t="s">
        <v>197</v>
      </c>
      <c r="BM146" s="23" t="s">
        <v>349</v>
      </c>
    </row>
    <row r="147" spans="2:65" s="1" customFormat="1" ht="38.25" customHeight="1">
      <c r="B147" s="142"/>
      <c r="C147" s="215" t="s">
        <v>275</v>
      </c>
      <c r="D147" s="215" t="s">
        <v>656</v>
      </c>
      <c r="E147" s="216" t="s">
        <v>2317</v>
      </c>
      <c r="F147" s="321" t="s">
        <v>2318</v>
      </c>
      <c r="G147" s="321"/>
      <c r="H147" s="321"/>
      <c r="I147" s="321"/>
      <c r="J147" s="217" t="s">
        <v>288</v>
      </c>
      <c r="K147" s="218">
        <v>4</v>
      </c>
      <c r="L147" s="319">
        <v>0</v>
      </c>
      <c r="M147" s="319"/>
      <c r="N147" s="320">
        <f t="shared" si="15"/>
        <v>0</v>
      </c>
      <c r="O147" s="267"/>
      <c r="P147" s="267"/>
      <c r="Q147" s="267"/>
      <c r="R147" s="145"/>
      <c r="T147" s="175" t="s">
        <v>5</v>
      </c>
      <c r="U147" s="48" t="s">
        <v>42</v>
      </c>
      <c r="V147" s="40"/>
      <c r="W147" s="176">
        <f t="shared" si="16"/>
        <v>0</v>
      </c>
      <c r="X147" s="176">
        <v>0</v>
      </c>
      <c r="Y147" s="176">
        <f t="shared" si="17"/>
        <v>0</v>
      </c>
      <c r="Z147" s="176">
        <v>0</v>
      </c>
      <c r="AA147" s="177">
        <f t="shared" si="18"/>
        <v>0</v>
      </c>
      <c r="AR147" s="23" t="s">
        <v>226</v>
      </c>
      <c r="AT147" s="23" t="s">
        <v>656</v>
      </c>
      <c r="AU147" s="23" t="s">
        <v>87</v>
      </c>
      <c r="AY147" s="23" t="s">
        <v>192</v>
      </c>
      <c r="BE147" s="118">
        <f t="shared" si="19"/>
        <v>0</v>
      </c>
      <c r="BF147" s="118">
        <f t="shared" si="20"/>
        <v>0</v>
      </c>
      <c r="BG147" s="118">
        <f t="shared" si="21"/>
        <v>0</v>
      </c>
      <c r="BH147" s="118">
        <f t="shared" si="22"/>
        <v>0</v>
      </c>
      <c r="BI147" s="118">
        <f t="shared" si="23"/>
        <v>0</v>
      </c>
      <c r="BJ147" s="23" t="s">
        <v>87</v>
      </c>
      <c r="BK147" s="118">
        <f t="shared" si="24"/>
        <v>0</v>
      </c>
      <c r="BL147" s="23" t="s">
        <v>197</v>
      </c>
      <c r="BM147" s="23" t="s">
        <v>365</v>
      </c>
    </row>
    <row r="148" spans="2:65" s="1" customFormat="1" ht="38.25" customHeight="1">
      <c r="B148" s="142"/>
      <c r="C148" s="215" t="s">
        <v>285</v>
      </c>
      <c r="D148" s="215" t="s">
        <v>656</v>
      </c>
      <c r="E148" s="216" t="s">
        <v>2319</v>
      </c>
      <c r="F148" s="321" t="s">
        <v>2320</v>
      </c>
      <c r="G148" s="321"/>
      <c r="H148" s="321"/>
      <c r="I148" s="321"/>
      <c r="J148" s="217" t="s">
        <v>288</v>
      </c>
      <c r="K148" s="218">
        <v>10</v>
      </c>
      <c r="L148" s="319">
        <v>0</v>
      </c>
      <c r="M148" s="319"/>
      <c r="N148" s="320">
        <f t="shared" si="15"/>
        <v>0</v>
      </c>
      <c r="O148" s="267"/>
      <c r="P148" s="267"/>
      <c r="Q148" s="267"/>
      <c r="R148" s="145"/>
      <c r="T148" s="175" t="s">
        <v>5</v>
      </c>
      <c r="U148" s="48" t="s">
        <v>42</v>
      </c>
      <c r="V148" s="40"/>
      <c r="W148" s="176">
        <f t="shared" si="16"/>
        <v>0</v>
      </c>
      <c r="X148" s="176">
        <v>0</v>
      </c>
      <c r="Y148" s="176">
        <f t="shared" si="17"/>
        <v>0</v>
      </c>
      <c r="Z148" s="176">
        <v>0</v>
      </c>
      <c r="AA148" s="177">
        <f t="shared" si="18"/>
        <v>0</v>
      </c>
      <c r="AR148" s="23" t="s">
        <v>226</v>
      </c>
      <c r="AT148" s="23" t="s">
        <v>656</v>
      </c>
      <c r="AU148" s="23" t="s">
        <v>87</v>
      </c>
      <c r="AY148" s="23" t="s">
        <v>192</v>
      </c>
      <c r="BE148" s="118">
        <f t="shared" si="19"/>
        <v>0</v>
      </c>
      <c r="BF148" s="118">
        <f t="shared" si="20"/>
        <v>0</v>
      </c>
      <c r="BG148" s="118">
        <f t="shared" si="21"/>
        <v>0</v>
      </c>
      <c r="BH148" s="118">
        <f t="shared" si="22"/>
        <v>0</v>
      </c>
      <c r="BI148" s="118">
        <f t="shared" si="23"/>
        <v>0</v>
      </c>
      <c r="BJ148" s="23" t="s">
        <v>87</v>
      </c>
      <c r="BK148" s="118">
        <f t="shared" si="24"/>
        <v>0</v>
      </c>
      <c r="BL148" s="23" t="s">
        <v>197</v>
      </c>
      <c r="BM148" s="23" t="s">
        <v>425</v>
      </c>
    </row>
    <row r="149" spans="2:65" s="1" customFormat="1" ht="38.25" customHeight="1">
      <c r="B149" s="142"/>
      <c r="C149" s="171" t="s">
        <v>294</v>
      </c>
      <c r="D149" s="171" t="s">
        <v>193</v>
      </c>
      <c r="E149" s="172" t="s">
        <v>2321</v>
      </c>
      <c r="F149" s="268" t="s">
        <v>2322</v>
      </c>
      <c r="G149" s="268"/>
      <c r="H149" s="268"/>
      <c r="I149" s="268"/>
      <c r="J149" s="173" t="s">
        <v>288</v>
      </c>
      <c r="K149" s="174">
        <v>10</v>
      </c>
      <c r="L149" s="277">
        <v>0</v>
      </c>
      <c r="M149" s="277"/>
      <c r="N149" s="267">
        <f t="shared" si="15"/>
        <v>0</v>
      </c>
      <c r="O149" s="267"/>
      <c r="P149" s="267"/>
      <c r="Q149" s="267"/>
      <c r="R149" s="145"/>
      <c r="T149" s="175" t="s">
        <v>5</v>
      </c>
      <c r="U149" s="48" t="s">
        <v>42</v>
      </c>
      <c r="V149" s="40"/>
      <c r="W149" s="176">
        <f t="shared" si="16"/>
        <v>0</v>
      </c>
      <c r="X149" s="176">
        <v>0</v>
      </c>
      <c r="Y149" s="176">
        <f t="shared" si="17"/>
        <v>0</v>
      </c>
      <c r="Z149" s="176">
        <v>0</v>
      </c>
      <c r="AA149" s="177">
        <f t="shared" si="18"/>
        <v>0</v>
      </c>
      <c r="AR149" s="23" t="s">
        <v>197</v>
      </c>
      <c r="AT149" s="23" t="s">
        <v>193</v>
      </c>
      <c r="AU149" s="23" t="s">
        <v>87</v>
      </c>
      <c r="AY149" s="23" t="s">
        <v>192</v>
      </c>
      <c r="BE149" s="118">
        <f t="shared" si="19"/>
        <v>0</v>
      </c>
      <c r="BF149" s="118">
        <f t="shared" si="20"/>
        <v>0</v>
      </c>
      <c r="BG149" s="118">
        <f t="shared" si="21"/>
        <v>0</v>
      </c>
      <c r="BH149" s="118">
        <f t="shared" si="22"/>
        <v>0</v>
      </c>
      <c r="BI149" s="118">
        <f t="shared" si="23"/>
        <v>0</v>
      </c>
      <c r="BJ149" s="23" t="s">
        <v>87</v>
      </c>
      <c r="BK149" s="118">
        <f t="shared" si="24"/>
        <v>0</v>
      </c>
      <c r="BL149" s="23" t="s">
        <v>197</v>
      </c>
      <c r="BM149" s="23" t="s">
        <v>436</v>
      </c>
    </row>
    <row r="150" spans="2:65" s="1" customFormat="1" ht="25.5" customHeight="1">
      <c r="B150" s="142"/>
      <c r="C150" s="215" t="s">
        <v>300</v>
      </c>
      <c r="D150" s="215" t="s">
        <v>656</v>
      </c>
      <c r="E150" s="216" t="s">
        <v>2323</v>
      </c>
      <c r="F150" s="321" t="s">
        <v>2324</v>
      </c>
      <c r="G150" s="321"/>
      <c r="H150" s="321"/>
      <c r="I150" s="321"/>
      <c r="J150" s="217" t="s">
        <v>288</v>
      </c>
      <c r="K150" s="218">
        <v>10</v>
      </c>
      <c r="L150" s="319">
        <v>0</v>
      </c>
      <c r="M150" s="319"/>
      <c r="N150" s="320">
        <f t="shared" si="15"/>
        <v>0</v>
      </c>
      <c r="O150" s="267"/>
      <c r="P150" s="267"/>
      <c r="Q150" s="267"/>
      <c r="R150" s="145"/>
      <c r="T150" s="175" t="s">
        <v>5</v>
      </c>
      <c r="U150" s="48" t="s">
        <v>42</v>
      </c>
      <c r="V150" s="40"/>
      <c r="W150" s="176">
        <f t="shared" si="16"/>
        <v>0</v>
      </c>
      <c r="X150" s="176">
        <v>0</v>
      </c>
      <c r="Y150" s="176">
        <f t="shared" si="17"/>
        <v>0</v>
      </c>
      <c r="Z150" s="176">
        <v>0</v>
      </c>
      <c r="AA150" s="177">
        <f t="shared" si="18"/>
        <v>0</v>
      </c>
      <c r="AR150" s="23" t="s">
        <v>226</v>
      </c>
      <c r="AT150" s="23" t="s">
        <v>656</v>
      </c>
      <c r="AU150" s="23" t="s">
        <v>87</v>
      </c>
      <c r="AY150" s="23" t="s">
        <v>192</v>
      </c>
      <c r="BE150" s="118">
        <f t="shared" si="19"/>
        <v>0</v>
      </c>
      <c r="BF150" s="118">
        <f t="shared" si="20"/>
        <v>0</v>
      </c>
      <c r="BG150" s="118">
        <f t="shared" si="21"/>
        <v>0</v>
      </c>
      <c r="BH150" s="118">
        <f t="shared" si="22"/>
        <v>0</v>
      </c>
      <c r="BI150" s="118">
        <f t="shared" si="23"/>
        <v>0</v>
      </c>
      <c r="BJ150" s="23" t="s">
        <v>87</v>
      </c>
      <c r="BK150" s="118">
        <f t="shared" si="24"/>
        <v>0</v>
      </c>
      <c r="BL150" s="23" t="s">
        <v>197</v>
      </c>
      <c r="BM150" s="23" t="s">
        <v>444</v>
      </c>
    </row>
    <row r="151" spans="2:65" s="1" customFormat="1" ht="38.25" customHeight="1">
      <c r="B151" s="142"/>
      <c r="C151" s="171" t="s">
        <v>308</v>
      </c>
      <c r="D151" s="171" t="s">
        <v>193</v>
      </c>
      <c r="E151" s="172" t="s">
        <v>2325</v>
      </c>
      <c r="F151" s="268" t="s">
        <v>2326</v>
      </c>
      <c r="G151" s="268"/>
      <c r="H151" s="268"/>
      <c r="I151" s="268"/>
      <c r="J151" s="173" t="s">
        <v>288</v>
      </c>
      <c r="K151" s="174">
        <v>4</v>
      </c>
      <c r="L151" s="277">
        <v>0</v>
      </c>
      <c r="M151" s="277"/>
      <c r="N151" s="267">
        <f t="shared" si="15"/>
        <v>0</v>
      </c>
      <c r="O151" s="267"/>
      <c r="P151" s="267"/>
      <c r="Q151" s="267"/>
      <c r="R151" s="145"/>
      <c r="T151" s="175" t="s">
        <v>5</v>
      </c>
      <c r="U151" s="48" t="s">
        <v>42</v>
      </c>
      <c r="V151" s="40"/>
      <c r="W151" s="176">
        <f t="shared" si="16"/>
        <v>0</v>
      </c>
      <c r="X151" s="176">
        <v>0</v>
      </c>
      <c r="Y151" s="176">
        <f t="shared" si="17"/>
        <v>0</v>
      </c>
      <c r="Z151" s="176">
        <v>0</v>
      </c>
      <c r="AA151" s="177">
        <f t="shared" si="18"/>
        <v>0</v>
      </c>
      <c r="AR151" s="23" t="s">
        <v>197</v>
      </c>
      <c r="AT151" s="23" t="s">
        <v>193</v>
      </c>
      <c r="AU151" s="23" t="s">
        <v>87</v>
      </c>
      <c r="AY151" s="23" t="s">
        <v>192</v>
      </c>
      <c r="BE151" s="118">
        <f t="shared" si="19"/>
        <v>0</v>
      </c>
      <c r="BF151" s="118">
        <f t="shared" si="20"/>
        <v>0</v>
      </c>
      <c r="BG151" s="118">
        <f t="shared" si="21"/>
        <v>0</v>
      </c>
      <c r="BH151" s="118">
        <f t="shared" si="22"/>
        <v>0</v>
      </c>
      <c r="BI151" s="118">
        <f t="shared" si="23"/>
        <v>0</v>
      </c>
      <c r="BJ151" s="23" t="s">
        <v>87</v>
      </c>
      <c r="BK151" s="118">
        <f t="shared" si="24"/>
        <v>0</v>
      </c>
      <c r="BL151" s="23" t="s">
        <v>197</v>
      </c>
      <c r="BM151" s="23" t="s">
        <v>452</v>
      </c>
    </row>
    <row r="152" spans="2:65" s="1" customFormat="1" ht="25.5" customHeight="1">
      <c r="B152" s="142"/>
      <c r="C152" s="215" t="s">
        <v>314</v>
      </c>
      <c r="D152" s="215" t="s">
        <v>656</v>
      </c>
      <c r="E152" s="216" t="s">
        <v>2327</v>
      </c>
      <c r="F152" s="321" t="s">
        <v>2328</v>
      </c>
      <c r="G152" s="321"/>
      <c r="H152" s="321"/>
      <c r="I152" s="321"/>
      <c r="J152" s="217" t="s">
        <v>288</v>
      </c>
      <c r="K152" s="218">
        <v>4</v>
      </c>
      <c r="L152" s="319">
        <v>0</v>
      </c>
      <c r="M152" s="319"/>
      <c r="N152" s="320">
        <f t="shared" si="15"/>
        <v>0</v>
      </c>
      <c r="O152" s="267"/>
      <c r="P152" s="267"/>
      <c r="Q152" s="267"/>
      <c r="R152" s="145"/>
      <c r="T152" s="175" t="s">
        <v>5</v>
      </c>
      <c r="U152" s="48" t="s">
        <v>42</v>
      </c>
      <c r="V152" s="40"/>
      <c r="W152" s="176">
        <f t="shared" si="16"/>
        <v>0</v>
      </c>
      <c r="X152" s="176">
        <v>0</v>
      </c>
      <c r="Y152" s="176">
        <f t="shared" si="17"/>
        <v>0</v>
      </c>
      <c r="Z152" s="176">
        <v>0</v>
      </c>
      <c r="AA152" s="177">
        <f t="shared" si="18"/>
        <v>0</v>
      </c>
      <c r="AR152" s="23" t="s">
        <v>226</v>
      </c>
      <c r="AT152" s="23" t="s">
        <v>656</v>
      </c>
      <c r="AU152" s="23" t="s">
        <v>87</v>
      </c>
      <c r="AY152" s="23" t="s">
        <v>192</v>
      </c>
      <c r="BE152" s="118">
        <f t="shared" si="19"/>
        <v>0</v>
      </c>
      <c r="BF152" s="118">
        <f t="shared" si="20"/>
        <v>0</v>
      </c>
      <c r="BG152" s="118">
        <f t="shared" si="21"/>
        <v>0</v>
      </c>
      <c r="BH152" s="118">
        <f t="shared" si="22"/>
        <v>0</v>
      </c>
      <c r="BI152" s="118">
        <f t="shared" si="23"/>
        <v>0</v>
      </c>
      <c r="BJ152" s="23" t="s">
        <v>87</v>
      </c>
      <c r="BK152" s="118">
        <f t="shared" si="24"/>
        <v>0</v>
      </c>
      <c r="BL152" s="23" t="s">
        <v>197</v>
      </c>
      <c r="BM152" s="23" t="s">
        <v>460</v>
      </c>
    </row>
    <row r="153" spans="2:65" s="1" customFormat="1" ht="16.5" customHeight="1">
      <c r="B153" s="142"/>
      <c r="C153" s="171" t="s">
        <v>10</v>
      </c>
      <c r="D153" s="171" t="s">
        <v>193</v>
      </c>
      <c r="E153" s="172" t="s">
        <v>2329</v>
      </c>
      <c r="F153" s="268" t="s">
        <v>2330</v>
      </c>
      <c r="G153" s="268"/>
      <c r="H153" s="268"/>
      <c r="I153" s="268"/>
      <c r="J153" s="173" t="s">
        <v>467</v>
      </c>
      <c r="K153" s="174">
        <v>55</v>
      </c>
      <c r="L153" s="277">
        <v>0</v>
      </c>
      <c r="M153" s="277"/>
      <c r="N153" s="267">
        <f t="shared" si="15"/>
        <v>0</v>
      </c>
      <c r="O153" s="267"/>
      <c r="P153" s="267"/>
      <c r="Q153" s="267"/>
      <c r="R153" s="145"/>
      <c r="T153" s="175" t="s">
        <v>5</v>
      </c>
      <c r="U153" s="48" t="s">
        <v>42</v>
      </c>
      <c r="V153" s="40"/>
      <c r="W153" s="176">
        <f t="shared" si="16"/>
        <v>0</v>
      </c>
      <c r="X153" s="176">
        <v>0</v>
      </c>
      <c r="Y153" s="176">
        <f t="shared" si="17"/>
        <v>0</v>
      </c>
      <c r="Z153" s="176">
        <v>0</v>
      </c>
      <c r="AA153" s="177">
        <f t="shared" si="18"/>
        <v>0</v>
      </c>
      <c r="AR153" s="23" t="s">
        <v>197</v>
      </c>
      <c r="AT153" s="23" t="s">
        <v>193</v>
      </c>
      <c r="AU153" s="23" t="s">
        <v>87</v>
      </c>
      <c r="AY153" s="23" t="s">
        <v>192</v>
      </c>
      <c r="BE153" s="118">
        <f t="shared" si="19"/>
        <v>0</v>
      </c>
      <c r="BF153" s="118">
        <f t="shared" si="20"/>
        <v>0</v>
      </c>
      <c r="BG153" s="118">
        <f t="shared" si="21"/>
        <v>0</v>
      </c>
      <c r="BH153" s="118">
        <f t="shared" si="22"/>
        <v>0</v>
      </c>
      <c r="BI153" s="118">
        <f t="shared" si="23"/>
        <v>0</v>
      </c>
      <c r="BJ153" s="23" t="s">
        <v>87</v>
      </c>
      <c r="BK153" s="118">
        <f t="shared" si="24"/>
        <v>0</v>
      </c>
      <c r="BL153" s="23" t="s">
        <v>197</v>
      </c>
      <c r="BM153" s="23" t="s">
        <v>469</v>
      </c>
    </row>
    <row r="154" spans="2:65" s="1" customFormat="1" ht="38.25" customHeight="1">
      <c r="B154" s="142"/>
      <c r="C154" s="171" t="s">
        <v>325</v>
      </c>
      <c r="D154" s="171" t="s">
        <v>193</v>
      </c>
      <c r="E154" s="172" t="s">
        <v>2331</v>
      </c>
      <c r="F154" s="268" t="s">
        <v>2332</v>
      </c>
      <c r="G154" s="268"/>
      <c r="H154" s="268"/>
      <c r="I154" s="268"/>
      <c r="J154" s="173" t="s">
        <v>288</v>
      </c>
      <c r="K154" s="174">
        <v>1</v>
      </c>
      <c r="L154" s="277">
        <v>0</v>
      </c>
      <c r="M154" s="277"/>
      <c r="N154" s="267">
        <f t="shared" si="15"/>
        <v>0</v>
      </c>
      <c r="O154" s="267"/>
      <c r="P154" s="267"/>
      <c r="Q154" s="267"/>
      <c r="R154" s="145"/>
      <c r="T154" s="175" t="s">
        <v>5</v>
      </c>
      <c r="U154" s="48" t="s">
        <v>42</v>
      </c>
      <c r="V154" s="40"/>
      <c r="W154" s="176">
        <f t="shared" si="16"/>
        <v>0</v>
      </c>
      <c r="X154" s="176">
        <v>0</v>
      </c>
      <c r="Y154" s="176">
        <f t="shared" si="17"/>
        <v>0</v>
      </c>
      <c r="Z154" s="176">
        <v>0</v>
      </c>
      <c r="AA154" s="177">
        <f t="shared" si="18"/>
        <v>0</v>
      </c>
      <c r="AR154" s="23" t="s">
        <v>197</v>
      </c>
      <c r="AT154" s="23" t="s">
        <v>193</v>
      </c>
      <c r="AU154" s="23" t="s">
        <v>87</v>
      </c>
      <c r="AY154" s="23" t="s">
        <v>192</v>
      </c>
      <c r="BE154" s="118">
        <f t="shared" si="19"/>
        <v>0</v>
      </c>
      <c r="BF154" s="118">
        <f t="shared" si="20"/>
        <v>0</v>
      </c>
      <c r="BG154" s="118">
        <f t="shared" si="21"/>
        <v>0</v>
      </c>
      <c r="BH154" s="118">
        <f t="shared" si="22"/>
        <v>0</v>
      </c>
      <c r="BI154" s="118">
        <f t="shared" si="23"/>
        <v>0</v>
      </c>
      <c r="BJ154" s="23" t="s">
        <v>87</v>
      </c>
      <c r="BK154" s="118">
        <f t="shared" si="24"/>
        <v>0</v>
      </c>
      <c r="BL154" s="23" t="s">
        <v>197</v>
      </c>
      <c r="BM154" s="23" t="s">
        <v>477</v>
      </c>
    </row>
    <row r="155" spans="2:65" s="1" customFormat="1" ht="25.5" customHeight="1">
      <c r="B155" s="142"/>
      <c r="C155" s="215" t="s">
        <v>330</v>
      </c>
      <c r="D155" s="215" t="s">
        <v>656</v>
      </c>
      <c r="E155" s="216" t="s">
        <v>2333</v>
      </c>
      <c r="F155" s="321" t="s">
        <v>2334</v>
      </c>
      <c r="G155" s="321"/>
      <c r="H155" s="321"/>
      <c r="I155" s="321"/>
      <c r="J155" s="217" t="s">
        <v>288</v>
      </c>
      <c r="K155" s="218">
        <v>1</v>
      </c>
      <c r="L155" s="319">
        <v>0</v>
      </c>
      <c r="M155" s="319"/>
      <c r="N155" s="320">
        <f t="shared" si="15"/>
        <v>0</v>
      </c>
      <c r="O155" s="267"/>
      <c r="P155" s="267"/>
      <c r="Q155" s="267"/>
      <c r="R155" s="145"/>
      <c r="T155" s="175" t="s">
        <v>5</v>
      </c>
      <c r="U155" s="48" t="s">
        <v>42</v>
      </c>
      <c r="V155" s="40"/>
      <c r="W155" s="176">
        <f t="shared" si="16"/>
        <v>0</v>
      </c>
      <c r="X155" s="176">
        <v>0</v>
      </c>
      <c r="Y155" s="176">
        <f t="shared" si="17"/>
        <v>0</v>
      </c>
      <c r="Z155" s="176">
        <v>0</v>
      </c>
      <c r="AA155" s="177">
        <f t="shared" si="18"/>
        <v>0</v>
      </c>
      <c r="AR155" s="23" t="s">
        <v>226</v>
      </c>
      <c r="AT155" s="23" t="s">
        <v>656</v>
      </c>
      <c r="AU155" s="23" t="s">
        <v>87</v>
      </c>
      <c r="AY155" s="23" t="s">
        <v>192</v>
      </c>
      <c r="BE155" s="118">
        <f t="shared" si="19"/>
        <v>0</v>
      </c>
      <c r="BF155" s="118">
        <f t="shared" si="20"/>
        <v>0</v>
      </c>
      <c r="BG155" s="118">
        <f t="shared" si="21"/>
        <v>0</v>
      </c>
      <c r="BH155" s="118">
        <f t="shared" si="22"/>
        <v>0</v>
      </c>
      <c r="BI155" s="118">
        <f t="shared" si="23"/>
        <v>0</v>
      </c>
      <c r="BJ155" s="23" t="s">
        <v>87</v>
      </c>
      <c r="BK155" s="118">
        <f t="shared" si="24"/>
        <v>0</v>
      </c>
      <c r="BL155" s="23" t="s">
        <v>197</v>
      </c>
      <c r="BM155" s="23" t="s">
        <v>490</v>
      </c>
    </row>
    <row r="156" spans="2:65" s="1" customFormat="1" ht="38.25" customHeight="1">
      <c r="B156" s="142"/>
      <c r="C156" s="171" t="s">
        <v>334</v>
      </c>
      <c r="D156" s="171" t="s">
        <v>193</v>
      </c>
      <c r="E156" s="172" t="s">
        <v>2335</v>
      </c>
      <c r="F156" s="268" t="s">
        <v>2336</v>
      </c>
      <c r="G156" s="268"/>
      <c r="H156" s="268"/>
      <c r="I156" s="268"/>
      <c r="J156" s="173" t="s">
        <v>213</v>
      </c>
      <c r="K156" s="174">
        <v>9.7200000000000006</v>
      </c>
      <c r="L156" s="277">
        <v>0</v>
      </c>
      <c r="M156" s="277"/>
      <c r="N156" s="267">
        <f t="shared" si="15"/>
        <v>0</v>
      </c>
      <c r="O156" s="267"/>
      <c r="P156" s="267"/>
      <c r="Q156" s="267"/>
      <c r="R156" s="145"/>
      <c r="T156" s="175" t="s">
        <v>5</v>
      </c>
      <c r="U156" s="48" t="s">
        <v>42</v>
      </c>
      <c r="V156" s="40"/>
      <c r="W156" s="176">
        <f t="shared" si="16"/>
        <v>0</v>
      </c>
      <c r="X156" s="176">
        <v>0</v>
      </c>
      <c r="Y156" s="176">
        <f t="shared" si="17"/>
        <v>0</v>
      </c>
      <c r="Z156" s="176">
        <v>0</v>
      </c>
      <c r="AA156" s="177">
        <f t="shared" si="18"/>
        <v>0</v>
      </c>
      <c r="AR156" s="23" t="s">
        <v>197</v>
      </c>
      <c r="AT156" s="23" t="s">
        <v>193</v>
      </c>
      <c r="AU156" s="23" t="s">
        <v>87</v>
      </c>
      <c r="AY156" s="23" t="s">
        <v>192</v>
      </c>
      <c r="BE156" s="118">
        <f t="shared" si="19"/>
        <v>0</v>
      </c>
      <c r="BF156" s="118">
        <f t="shared" si="20"/>
        <v>0</v>
      </c>
      <c r="BG156" s="118">
        <f t="shared" si="21"/>
        <v>0</v>
      </c>
      <c r="BH156" s="118">
        <f t="shared" si="22"/>
        <v>0</v>
      </c>
      <c r="BI156" s="118">
        <f t="shared" si="23"/>
        <v>0</v>
      </c>
      <c r="BJ156" s="23" t="s">
        <v>87</v>
      </c>
      <c r="BK156" s="118">
        <f t="shared" si="24"/>
        <v>0</v>
      </c>
      <c r="BL156" s="23" t="s">
        <v>197</v>
      </c>
      <c r="BM156" s="23" t="s">
        <v>502</v>
      </c>
    </row>
    <row r="157" spans="2:65" s="1" customFormat="1" ht="38.25" customHeight="1">
      <c r="B157" s="142"/>
      <c r="C157" s="215" t="s">
        <v>339</v>
      </c>
      <c r="D157" s="215" t="s">
        <v>656</v>
      </c>
      <c r="E157" s="216" t="s">
        <v>2337</v>
      </c>
      <c r="F157" s="321" t="s">
        <v>2338</v>
      </c>
      <c r="G157" s="321"/>
      <c r="H157" s="321"/>
      <c r="I157" s="321"/>
      <c r="J157" s="217" t="s">
        <v>288</v>
      </c>
      <c r="K157" s="218">
        <v>45</v>
      </c>
      <c r="L157" s="319">
        <v>0</v>
      </c>
      <c r="M157" s="319"/>
      <c r="N157" s="320">
        <f t="shared" si="15"/>
        <v>0</v>
      </c>
      <c r="O157" s="267"/>
      <c r="P157" s="267"/>
      <c r="Q157" s="267"/>
      <c r="R157" s="145"/>
      <c r="T157" s="175" t="s">
        <v>5</v>
      </c>
      <c r="U157" s="48" t="s">
        <v>42</v>
      </c>
      <c r="V157" s="40"/>
      <c r="W157" s="176">
        <f t="shared" si="16"/>
        <v>0</v>
      </c>
      <c r="X157" s="176">
        <v>0</v>
      </c>
      <c r="Y157" s="176">
        <f t="shared" si="17"/>
        <v>0</v>
      </c>
      <c r="Z157" s="176">
        <v>0</v>
      </c>
      <c r="AA157" s="177">
        <f t="shared" si="18"/>
        <v>0</v>
      </c>
      <c r="AR157" s="23" t="s">
        <v>226</v>
      </c>
      <c r="AT157" s="23" t="s">
        <v>656</v>
      </c>
      <c r="AU157" s="23" t="s">
        <v>87</v>
      </c>
      <c r="AY157" s="23" t="s">
        <v>192</v>
      </c>
      <c r="BE157" s="118">
        <f t="shared" si="19"/>
        <v>0</v>
      </c>
      <c r="BF157" s="118">
        <f t="shared" si="20"/>
        <v>0</v>
      </c>
      <c r="BG157" s="118">
        <f t="shared" si="21"/>
        <v>0</v>
      </c>
      <c r="BH157" s="118">
        <f t="shared" si="22"/>
        <v>0</v>
      </c>
      <c r="BI157" s="118">
        <f t="shared" si="23"/>
        <v>0</v>
      </c>
      <c r="BJ157" s="23" t="s">
        <v>87</v>
      </c>
      <c r="BK157" s="118">
        <f t="shared" si="24"/>
        <v>0</v>
      </c>
      <c r="BL157" s="23" t="s">
        <v>197</v>
      </c>
      <c r="BM157" s="23" t="s">
        <v>511</v>
      </c>
    </row>
    <row r="158" spans="2:65" s="1" customFormat="1" ht="16.5" customHeight="1">
      <c r="B158" s="142"/>
      <c r="C158" s="215" t="s">
        <v>345</v>
      </c>
      <c r="D158" s="215" t="s">
        <v>656</v>
      </c>
      <c r="E158" s="216" t="s">
        <v>2339</v>
      </c>
      <c r="F158" s="321" t="s">
        <v>2340</v>
      </c>
      <c r="G158" s="321"/>
      <c r="H158" s="321"/>
      <c r="I158" s="321"/>
      <c r="J158" s="217" t="s">
        <v>196</v>
      </c>
      <c r="K158" s="218">
        <v>21.78</v>
      </c>
      <c r="L158" s="319">
        <v>0</v>
      </c>
      <c r="M158" s="319"/>
      <c r="N158" s="320">
        <f t="shared" si="15"/>
        <v>0</v>
      </c>
      <c r="O158" s="267"/>
      <c r="P158" s="267"/>
      <c r="Q158" s="267"/>
      <c r="R158" s="145"/>
      <c r="T158" s="175" t="s">
        <v>5</v>
      </c>
      <c r="U158" s="48" t="s">
        <v>42</v>
      </c>
      <c r="V158" s="40"/>
      <c r="W158" s="176">
        <f t="shared" si="16"/>
        <v>0</v>
      </c>
      <c r="X158" s="176">
        <v>0</v>
      </c>
      <c r="Y158" s="176">
        <f t="shared" si="17"/>
        <v>0</v>
      </c>
      <c r="Z158" s="176">
        <v>0</v>
      </c>
      <c r="AA158" s="177">
        <f t="shared" si="18"/>
        <v>0</v>
      </c>
      <c r="AR158" s="23" t="s">
        <v>226</v>
      </c>
      <c r="AT158" s="23" t="s">
        <v>656</v>
      </c>
      <c r="AU158" s="23" t="s">
        <v>87</v>
      </c>
      <c r="AY158" s="23" t="s">
        <v>192</v>
      </c>
      <c r="BE158" s="118">
        <f t="shared" si="19"/>
        <v>0</v>
      </c>
      <c r="BF158" s="118">
        <f t="shared" si="20"/>
        <v>0</v>
      </c>
      <c r="BG158" s="118">
        <f t="shared" si="21"/>
        <v>0</v>
      </c>
      <c r="BH158" s="118">
        <f t="shared" si="22"/>
        <v>0</v>
      </c>
      <c r="BI158" s="118">
        <f t="shared" si="23"/>
        <v>0</v>
      </c>
      <c r="BJ158" s="23" t="s">
        <v>87</v>
      </c>
      <c r="BK158" s="118">
        <f t="shared" si="24"/>
        <v>0</v>
      </c>
      <c r="BL158" s="23" t="s">
        <v>197</v>
      </c>
      <c r="BM158" s="23" t="s">
        <v>523</v>
      </c>
    </row>
    <row r="159" spans="2:65" s="1" customFormat="1" ht="25.5" customHeight="1">
      <c r="B159" s="142"/>
      <c r="C159" s="171" t="s">
        <v>349</v>
      </c>
      <c r="D159" s="171" t="s">
        <v>193</v>
      </c>
      <c r="E159" s="172" t="s">
        <v>2341</v>
      </c>
      <c r="F159" s="268" t="s">
        <v>2342</v>
      </c>
      <c r="G159" s="268"/>
      <c r="H159" s="268"/>
      <c r="I159" s="268"/>
      <c r="J159" s="173" t="s">
        <v>288</v>
      </c>
      <c r="K159" s="174">
        <v>1</v>
      </c>
      <c r="L159" s="277">
        <v>0</v>
      </c>
      <c r="M159" s="277"/>
      <c r="N159" s="267">
        <f t="shared" si="15"/>
        <v>0</v>
      </c>
      <c r="O159" s="267"/>
      <c r="P159" s="267"/>
      <c r="Q159" s="267"/>
      <c r="R159" s="145"/>
      <c r="T159" s="175" t="s">
        <v>5</v>
      </c>
      <c r="U159" s="48" t="s">
        <v>42</v>
      </c>
      <c r="V159" s="40"/>
      <c r="W159" s="176">
        <f t="shared" si="16"/>
        <v>0</v>
      </c>
      <c r="X159" s="176">
        <v>0</v>
      </c>
      <c r="Y159" s="176">
        <f t="shared" si="17"/>
        <v>0</v>
      </c>
      <c r="Z159" s="176">
        <v>0</v>
      </c>
      <c r="AA159" s="177">
        <f t="shared" si="18"/>
        <v>0</v>
      </c>
      <c r="AR159" s="23" t="s">
        <v>197</v>
      </c>
      <c r="AT159" s="23" t="s">
        <v>193</v>
      </c>
      <c r="AU159" s="23" t="s">
        <v>87</v>
      </c>
      <c r="AY159" s="23" t="s">
        <v>192</v>
      </c>
      <c r="BE159" s="118">
        <f t="shared" si="19"/>
        <v>0</v>
      </c>
      <c r="BF159" s="118">
        <f t="shared" si="20"/>
        <v>0</v>
      </c>
      <c r="BG159" s="118">
        <f t="shared" si="21"/>
        <v>0</v>
      </c>
      <c r="BH159" s="118">
        <f t="shared" si="22"/>
        <v>0</v>
      </c>
      <c r="BI159" s="118">
        <f t="shared" si="23"/>
        <v>0</v>
      </c>
      <c r="BJ159" s="23" t="s">
        <v>87</v>
      </c>
      <c r="BK159" s="118">
        <f t="shared" si="24"/>
        <v>0</v>
      </c>
      <c r="BL159" s="23" t="s">
        <v>197</v>
      </c>
      <c r="BM159" s="23" t="s">
        <v>532</v>
      </c>
    </row>
    <row r="160" spans="2:65" s="1" customFormat="1" ht="38.25" customHeight="1">
      <c r="B160" s="142"/>
      <c r="C160" s="215" t="s">
        <v>356</v>
      </c>
      <c r="D160" s="215" t="s">
        <v>656</v>
      </c>
      <c r="E160" s="216" t="s">
        <v>2343</v>
      </c>
      <c r="F160" s="321" t="s">
        <v>2344</v>
      </c>
      <c r="G160" s="321"/>
      <c r="H160" s="321"/>
      <c r="I160" s="321"/>
      <c r="J160" s="217" t="s">
        <v>288</v>
      </c>
      <c r="K160" s="218">
        <v>1</v>
      </c>
      <c r="L160" s="319">
        <v>0</v>
      </c>
      <c r="M160" s="319"/>
      <c r="N160" s="320">
        <f t="shared" si="15"/>
        <v>0</v>
      </c>
      <c r="O160" s="267"/>
      <c r="P160" s="267"/>
      <c r="Q160" s="267"/>
      <c r="R160" s="145"/>
      <c r="T160" s="175" t="s">
        <v>5</v>
      </c>
      <c r="U160" s="48" t="s">
        <v>42</v>
      </c>
      <c r="V160" s="40"/>
      <c r="W160" s="176">
        <f t="shared" si="16"/>
        <v>0</v>
      </c>
      <c r="X160" s="176">
        <v>0</v>
      </c>
      <c r="Y160" s="176">
        <f t="shared" si="17"/>
        <v>0</v>
      </c>
      <c r="Z160" s="176">
        <v>0</v>
      </c>
      <c r="AA160" s="177">
        <f t="shared" si="18"/>
        <v>0</v>
      </c>
      <c r="AR160" s="23" t="s">
        <v>226</v>
      </c>
      <c r="AT160" s="23" t="s">
        <v>656</v>
      </c>
      <c r="AU160" s="23" t="s">
        <v>87</v>
      </c>
      <c r="AY160" s="23" t="s">
        <v>192</v>
      </c>
      <c r="BE160" s="118">
        <f t="shared" si="19"/>
        <v>0</v>
      </c>
      <c r="BF160" s="118">
        <f t="shared" si="20"/>
        <v>0</v>
      </c>
      <c r="BG160" s="118">
        <f t="shared" si="21"/>
        <v>0</v>
      </c>
      <c r="BH160" s="118">
        <f t="shared" si="22"/>
        <v>0</v>
      </c>
      <c r="BI160" s="118">
        <f t="shared" si="23"/>
        <v>0</v>
      </c>
      <c r="BJ160" s="23" t="s">
        <v>87</v>
      </c>
      <c r="BK160" s="118">
        <f t="shared" si="24"/>
        <v>0</v>
      </c>
      <c r="BL160" s="23" t="s">
        <v>197</v>
      </c>
      <c r="BM160" s="23" t="s">
        <v>540</v>
      </c>
    </row>
    <row r="161" spans="2:65" s="1" customFormat="1" ht="25.5" customHeight="1">
      <c r="B161" s="142"/>
      <c r="C161" s="215" t="s">
        <v>365</v>
      </c>
      <c r="D161" s="215" t="s">
        <v>656</v>
      </c>
      <c r="E161" s="216" t="s">
        <v>2345</v>
      </c>
      <c r="F161" s="321" t="s">
        <v>2346</v>
      </c>
      <c r="G161" s="321"/>
      <c r="H161" s="321"/>
      <c r="I161" s="321"/>
      <c r="J161" s="217" t="s">
        <v>288</v>
      </c>
      <c r="K161" s="218">
        <v>1</v>
      </c>
      <c r="L161" s="319">
        <v>0</v>
      </c>
      <c r="M161" s="319"/>
      <c r="N161" s="320">
        <f t="shared" si="15"/>
        <v>0</v>
      </c>
      <c r="O161" s="267"/>
      <c r="P161" s="267"/>
      <c r="Q161" s="267"/>
      <c r="R161" s="145"/>
      <c r="T161" s="175" t="s">
        <v>5</v>
      </c>
      <c r="U161" s="48" t="s">
        <v>42</v>
      </c>
      <c r="V161" s="40"/>
      <c r="W161" s="176">
        <f t="shared" si="16"/>
        <v>0</v>
      </c>
      <c r="X161" s="176">
        <v>0</v>
      </c>
      <c r="Y161" s="176">
        <f t="shared" si="17"/>
        <v>0</v>
      </c>
      <c r="Z161" s="176">
        <v>0</v>
      </c>
      <c r="AA161" s="177">
        <f t="shared" si="18"/>
        <v>0</v>
      </c>
      <c r="AR161" s="23" t="s">
        <v>226</v>
      </c>
      <c r="AT161" s="23" t="s">
        <v>656</v>
      </c>
      <c r="AU161" s="23" t="s">
        <v>87</v>
      </c>
      <c r="AY161" s="23" t="s">
        <v>192</v>
      </c>
      <c r="BE161" s="118">
        <f t="shared" si="19"/>
        <v>0</v>
      </c>
      <c r="BF161" s="118">
        <f t="shared" si="20"/>
        <v>0</v>
      </c>
      <c r="BG161" s="118">
        <f t="shared" si="21"/>
        <v>0</v>
      </c>
      <c r="BH161" s="118">
        <f t="shared" si="22"/>
        <v>0</v>
      </c>
      <c r="BI161" s="118">
        <f t="shared" si="23"/>
        <v>0</v>
      </c>
      <c r="BJ161" s="23" t="s">
        <v>87</v>
      </c>
      <c r="BK161" s="118">
        <f t="shared" si="24"/>
        <v>0</v>
      </c>
      <c r="BL161" s="23" t="s">
        <v>197</v>
      </c>
      <c r="BM161" s="23" t="s">
        <v>553</v>
      </c>
    </row>
    <row r="162" spans="2:65" s="10" customFormat="1" ht="29.85" customHeight="1">
      <c r="B162" s="160"/>
      <c r="C162" s="161"/>
      <c r="D162" s="170" t="s">
        <v>779</v>
      </c>
      <c r="E162" s="170"/>
      <c r="F162" s="170"/>
      <c r="G162" s="170"/>
      <c r="H162" s="170"/>
      <c r="I162" s="170"/>
      <c r="J162" s="170"/>
      <c r="K162" s="170"/>
      <c r="L162" s="170"/>
      <c r="M162" s="170"/>
      <c r="N162" s="315">
        <f>BK162</f>
        <v>0</v>
      </c>
      <c r="O162" s="316"/>
      <c r="P162" s="316"/>
      <c r="Q162" s="316"/>
      <c r="R162" s="163"/>
      <c r="T162" s="164"/>
      <c r="U162" s="161"/>
      <c r="V162" s="161"/>
      <c r="W162" s="165">
        <f>SUM(W163:W164)</f>
        <v>0</v>
      </c>
      <c r="X162" s="161"/>
      <c r="Y162" s="165">
        <f>SUM(Y163:Y164)</f>
        <v>0</v>
      </c>
      <c r="Z162" s="161"/>
      <c r="AA162" s="166">
        <f>SUM(AA163:AA164)</f>
        <v>0</v>
      </c>
      <c r="AR162" s="167" t="s">
        <v>82</v>
      </c>
      <c r="AT162" s="168" t="s">
        <v>74</v>
      </c>
      <c r="AU162" s="168" t="s">
        <v>82</v>
      </c>
      <c r="AY162" s="167" t="s">
        <v>192</v>
      </c>
      <c r="BK162" s="169">
        <f>SUM(BK163:BK164)</f>
        <v>0</v>
      </c>
    </row>
    <row r="163" spans="2:65" s="1" customFormat="1" ht="38.25" customHeight="1">
      <c r="B163" s="142"/>
      <c r="C163" s="171" t="s">
        <v>410</v>
      </c>
      <c r="D163" s="171" t="s">
        <v>193</v>
      </c>
      <c r="E163" s="172" t="s">
        <v>2347</v>
      </c>
      <c r="F163" s="268" t="s">
        <v>2348</v>
      </c>
      <c r="G163" s="268"/>
      <c r="H163" s="268"/>
      <c r="I163" s="268"/>
      <c r="J163" s="173" t="s">
        <v>208</v>
      </c>
      <c r="K163" s="174">
        <v>12.48</v>
      </c>
      <c r="L163" s="277">
        <v>0</v>
      </c>
      <c r="M163" s="277"/>
      <c r="N163" s="267">
        <f>ROUND(L163*K163,2)</f>
        <v>0</v>
      </c>
      <c r="O163" s="267"/>
      <c r="P163" s="267"/>
      <c r="Q163" s="267"/>
      <c r="R163" s="145"/>
      <c r="T163" s="175" t="s">
        <v>5</v>
      </c>
      <c r="U163" s="48" t="s">
        <v>42</v>
      </c>
      <c r="V163" s="40"/>
      <c r="W163" s="176">
        <f>V163*K163</f>
        <v>0</v>
      </c>
      <c r="X163" s="176">
        <v>0</v>
      </c>
      <c r="Y163" s="176">
        <f>X163*K163</f>
        <v>0</v>
      </c>
      <c r="Z163" s="176">
        <v>0</v>
      </c>
      <c r="AA163" s="177">
        <f>Z163*K163</f>
        <v>0</v>
      </c>
      <c r="AR163" s="23" t="s">
        <v>197</v>
      </c>
      <c r="AT163" s="23" t="s">
        <v>193</v>
      </c>
      <c r="AU163" s="23" t="s">
        <v>87</v>
      </c>
      <c r="AY163" s="23" t="s">
        <v>192</v>
      </c>
      <c r="BE163" s="118">
        <f>IF(U163="základná",N163,0)</f>
        <v>0</v>
      </c>
      <c r="BF163" s="118">
        <f>IF(U163="znížená",N163,0)</f>
        <v>0</v>
      </c>
      <c r="BG163" s="118">
        <f>IF(U163="zákl. prenesená",N163,0)</f>
        <v>0</v>
      </c>
      <c r="BH163" s="118">
        <f>IF(U163="zníž. prenesená",N163,0)</f>
        <v>0</v>
      </c>
      <c r="BI163" s="118">
        <f>IF(U163="nulová",N163,0)</f>
        <v>0</v>
      </c>
      <c r="BJ163" s="23" t="s">
        <v>87</v>
      </c>
      <c r="BK163" s="118">
        <f>ROUND(L163*K163,2)</f>
        <v>0</v>
      </c>
      <c r="BL163" s="23" t="s">
        <v>197</v>
      </c>
      <c r="BM163" s="23" t="s">
        <v>562</v>
      </c>
    </row>
    <row r="164" spans="2:65" s="1" customFormat="1" ht="38.25" customHeight="1">
      <c r="B164" s="142"/>
      <c r="C164" s="171" t="s">
        <v>425</v>
      </c>
      <c r="D164" s="171" t="s">
        <v>193</v>
      </c>
      <c r="E164" s="172" t="s">
        <v>2349</v>
      </c>
      <c r="F164" s="268" t="s">
        <v>2350</v>
      </c>
      <c r="G164" s="268"/>
      <c r="H164" s="268"/>
      <c r="I164" s="268"/>
      <c r="J164" s="173" t="s">
        <v>208</v>
      </c>
      <c r="K164" s="174">
        <v>0.67</v>
      </c>
      <c r="L164" s="277">
        <v>0</v>
      </c>
      <c r="M164" s="277"/>
      <c r="N164" s="267">
        <f>ROUND(L164*K164,2)</f>
        <v>0</v>
      </c>
      <c r="O164" s="267"/>
      <c r="P164" s="267"/>
      <c r="Q164" s="267"/>
      <c r="R164" s="145"/>
      <c r="T164" s="175" t="s">
        <v>5</v>
      </c>
      <c r="U164" s="48" t="s">
        <v>42</v>
      </c>
      <c r="V164" s="40"/>
      <c r="W164" s="176">
        <f>V164*K164</f>
        <v>0</v>
      </c>
      <c r="X164" s="176">
        <v>0</v>
      </c>
      <c r="Y164" s="176">
        <f>X164*K164</f>
        <v>0</v>
      </c>
      <c r="Z164" s="176">
        <v>0</v>
      </c>
      <c r="AA164" s="177">
        <f>Z164*K164</f>
        <v>0</v>
      </c>
      <c r="AR164" s="23" t="s">
        <v>197</v>
      </c>
      <c r="AT164" s="23" t="s">
        <v>193</v>
      </c>
      <c r="AU164" s="23" t="s">
        <v>87</v>
      </c>
      <c r="AY164" s="23" t="s">
        <v>192</v>
      </c>
      <c r="BE164" s="118">
        <f>IF(U164="základná",N164,0)</f>
        <v>0</v>
      </c>
      <c r="BF164" s="118">
        <f>IF(U164="znížená",N164,0)</f>
        <v>0</v>
      </c>
      <c r="BG164" s="118">
        <f>IF(U164="zákl. prenesená",N164,0)</f>
        <v>0</v>
      </c>
      <c r="BH164" s="118">
        <f>IF(U164="zníž. prenesená",N164,0)</f>
        <v>0</v>
      </c>
      <c r="BI164" s="118">
        <f>IF(U164="nulová",N164,0)</f>
        <v>0</v>
      </c>
      <c r="BJ164" s="23" t="s">
        <v>87</v>
      </c>
      <c r="BK164" s="118">
        <f>ROUND(L164*K164,2)</f>
        <v>0</v>
      </c>
      <c r="BL164" s="23" t="s">
        <v>197</v>
      </c>
      <c r="BM164" s="23" t="s">
        <v>573</v>
      </c>
    </row>
    <row r="165" spans="2:65" s="10" customFormat="1" ht="37.35" customHeight="1">
      <c r="B165" s="160"/>
      <c r="C165" s="161"/>
      <c r="D165" s="162" t="s">
        <v>158</v>
      </c>
      <c r="E165" s="162"/>
      <c r="F165" s="162"/>
      <c r="G165" s="162"/>
      <c r="H165" s="162"/>
      <c r="I165" s="162"/>
      <c r="J165" s="162"/>
      <c r="K165" s="162"/>
      <c r="L165" s="162"/>
      <c r="M165" s="162"/>
      <c r="N165" s="278">
        <f>BK165</f>
        <v>0</v>
      </c>
      <c r="O165" s="279"/>
      <c r="P165" s="279"/>
      <c r="Q165" s="279"/>
      <c r="R165" s="163"/>
      <c r="T165" s="164"/>
      <c r="U165" s="161"/>
      <c r="V165" s="161"/>
      <c r="W165" s="165">
        <f>W166</f>
        <v>0</v>
      </c>
      <c r="X165" s="161"/>
      <c r="Y165" s="165">
        <f>Y166</f>
        <v>0</v>
      </c>
      <c r="Z165" s="161"/>
      <c r="AA165" s="166">
        <f>AA166</f>
        <v>0</v>
      </c>
      <c r="AR165" s="167" t="s">
        <v>87</v>
      </c>
      <c r="AT165" s="168" t="s">
        <v>74</v>
      </c>
      <c r="AU165" s="168" t="s">
        <v>75</v>
      </c>
      <c r="AY165" s="167" t="s">
        <v>192</v>
      </c>
      <c r="BK165" s="169">
        <f>BK166</f>
        <v>0</v>
      </c>
    </row>
    <row r="166" spans="2:65" s="10" customFormat="1" ht="19.899999999999999" customHeight="1">
      <c r="B166" s="160"/>
      <c r="C166" s="161"/>
      <c r="D166" s="170" t="s">
        <v>2293</v>
      </c>
      <c r="E166" s="170"/>
      <c r="F166" s="170"/>
      <c r="G166" s="170"/>
      <c r="H166" s="170"/>
      <c r="I166" s="170"/>
      <c r="J166" s="170"/>
      <c r="K166" s="170"/>
      <c r="L166" s="170"/>
      <c r="M166" s="170"/>
      <c r="N166" s="280">
        <f>BK166</f>
        <v>0</v>
      </c>
      <c r="O166" s="281"/>
      <c r="P166" s="281"/>
      <c r="Q166" s="281"/>
      <c r="R166" s="163"/>
      <c r="T166" s="164"/>
      <c r="U166" s="161"/>
      <c r="V166" s="161"/>
      <c r="W166" s="165">
        <f>W167</f>
        <v>0</v>
      </c>
      <c r="X166" s="161"/>
      <c r="Y166" s="165">
        <f>Y167</f>
        <v>0</v>
      </c>
      <c r="Z166" s="161"/>
      <c r="AA166" s="166">
        <f>AA167</f>
        <v>0</v>
      </c>
      <c r="AR166" s="167" t="s">
        <v>87</v>
      </c>
      <c r="AT166" s="168" t="s">
        <v>74</v>
      </c>
      <c r="AU166" s="168" t="s">
        <v>82</v>
      </c>
      <c r="AY166" s="167" t="s">
        <v>192</v>
      </c>
      <c r="BK166" s="169">
        <f>BK167</f>
        <v>0</v>
      </c>
    </row>
    <row r="167" spans="2:65" s="1" customFormat="1" ht="25.5" customHeight="1">
      <c r="B167" s="142"/>
      <c r="C167" s="171" t="s">
        <v>432</v>
      </c>
      <c r="D167" s="171" t="s">
        <v>193</v>
      </c>
      <c r="E167" s="172" t="s">
        <v>2351</v>
      </c>
      <c r="F167" s="268" t="s">
        <v>2352</v>
      </c>
      <c r="G167" s="268"/>
      <c r="H167" s="268"/>
      <c r="I167" s="268"/>
      <c r="J167" s="173" t="s">
        <v>288</v>
      </c>
      <c r="K167" s="174">
        <v>6</v>
      </c>
      <c r="L167" s="277">
        <v>0</v>
      </c>
      <c r="M167" s="277"/>
      <c r="N167" s="267">
        <f>ROUND(L167*K167,2)</f>
        <v>0</v>
      </c>
      <c r="O167" s="267"/>
      <c r="P167" s="267"/>
      <c r="Q167" s="267"/>
      <c r="R167" s="145"/>
      <c r="T167" s="175" t="s">
        <v>5</v>
      </c>
      <c r="U167" s="48" t="s">
        <v>42</v>
      </c>
      <c r="V167" s="40"/>
      <c r="W167" s="176">
        <f>V167*K167</f>
        <v>0</v>
      </c>
      <c r="X167" s="176">
        <v>0</v>
      </c>
      <c r="Y167" s="176">
        <f>X167*K167</f>
        <v>0</v>
      </c>
      <c r="Z167" s="176">
        <v>0</v>
      </c>
      <c r="AA167" s="177">
        <f>Z167*K167</f>
        <v>0</v>
      </c>
      <c r="AR167" s="23" t="s">
        <v>294</v>
      </c>
      <c r="AT167" s="23" t="s">
        <v>193</v>
      </c>
      <c r="AU167" s="23" t="s">
        <v>87</v>
      </c>
      <c r="AY167" s="23" t="s">
        <v>192</v>
      </c>
      <c r="BE167" s="118">
        <f>IF(U167="základná",N167,0)</f>
        <v>0</v>
      </c>
      <c r="BF167" s="118">
        <f>IF(U167="znížená",N167,0)</f>
        <v>0</v>
      </c>
      <c r="BG167" s="118">
        <f>IF(U167="zákl. prenesená",N167,0)</f>
        <v>0</v>
      </c>
      <c r="BH167" s="118">
        <f>IF(U167="zníž. prenesená",N167,0)</f>
        <v>0</v>
      </c>
      <c r="BI167" s="118">
        <f>IF(U167="nulová",N167,0)</f>
        <v>0</v>
      </c>
      <c r="BJ167" s="23" t="s">
        <v>87</v>
      </c>
      <c r="BK167" s="118">
        <f>ROUND(L167*K167,2)</f>
        <v>0</v>
      </c>
      <c r="BL167" s="23" t="s">
        <v>294</v>
      </c>
      <c r="BM167" s="23" t="s">
        <v>581</v>
      </c>
    </row>
    <row r="168" spans="2:65" s="10" customFormat="1" ht="37.35" customHeight="1">
      <c r="B168" s="160"/>
      <c r="C168" s="161"/>
      <c r="D168" s="162" t="s">
        <v>166</v>
      </c>
      <c r="E168" s="162"/>
      <c r="F168" s="162"/>
      <c r="G168" s="162"/>
      <c r="H168" s="162"/>
      <c r="I168" s="162"/>
      <c r="J168" s="162"/>
      <c r="K168" s="162"/>
      <c r="L168" s="162"/>
      <c r="M168" s="162"/>
      <c r="N168" s="278">
        <f>BK168</f>
        <v>0</v>
      </c>
      <c r="O168" s="279"/>
      <c r="P168" s="279"/>
      <c r="Q168" s="279"/>
      <c r="R168" s="163"/>
      <c r="T168" s="164"/>
      <c r="U168" s="161"/>
      <c r="V168" s="161"/>
      <c r="W168" s="165">
        <f>W169+W171</f>
        <v>0</v>
      </c>
      <c r="X168" s="161"/>
      <c r="Y168" s="165">
        <f>Y169+Y171</f>
        <v>0</v>
      </c>
      <c r="Z168" s="161"/>
      <c r="AA168" s="166">
        <f>AA169+AA171</f>
        <v>0</v>
      </c>
      <c r="AR168" s="167" t="s">
        <v>202</v>
      </c>
      <c r="AT168" s="168" t="s">
        <v>74</v>
      </c>
      <c r="AU168" s="168" t="s">
        <v>75</v>
      </c>
      <c r="AY168" s="167" t="s">
        <v>192</v>
      </c>
      <c r="BK168" s="169">
        <f>BK169+BK171</f>
        <v>0</v>
      </c>
    </row>
    <row r="169" spans="2:65" s="10" customFormat="1" ht="19.899999999999999" customHeight="1">
      <c r="B169" s="160"/>
      <c r="C169" s="161"/>
      <c r="D169" s="170" t="s">
        <v>2050</v>
      </c>
      <c r="E169" s="170"/>
      <c r="F169" s="170"/>
      <c r="G169" s="170"/>
      <c r="H169" s="170"/>
      <c r="I169" s="170"/>
      <c r="J169" s="170"/>
      <c r="K169" s="170"/>
      <c r="L169" s="170"/>
      <c r="M169" s="170"/>
      <c r="N169" s="280">
        <f>BK169</f>
        <v>0</v>
      </c>
      <c r="O169" s="281"/>
      <c r="P169" s="281"/>
      <c r="Q169" s="281"/>
      <c r="R169" s="163"/>
      <c r="T169" s="164"/>
      <c r="U169" s="161"/>
      <c r="V169" s="161"/>
      <c r="W169" s="165">
        <f>W170</f>
        <v>0</v>
      </c>
      <c r="X169" s="161"/>
      <c r="Y169" s="165">
        <f>Y170</f>
        <v>0</v>
      </c>
      <c r="Z169" s="161"/>
      <c r="AA169" s="166">
        <f>AA170</f>
        <v>0</v>
      </c>
      <c r="AR169" s="167" t="s">
        <v>202</v>
      </c>
      <c r="AT169" s="168" t="s">
        <v>74</v>
      </c>
      <c r="AU169" s="168" t="s">
        <v>82</v>
      </c>
      <c r="AY169" s="167" t="s">
        <v>192</v>
      </c>
      <c r="BK169" s="169">
        <f>BK170</f>
        <v>0</v>
      </c>
    </row>
    <row r="170" spans="2:65" s="1" customFormat="1" ht="25.5" customHeight="1">
      <c r="B170" s="142"/>
      <c r="C170" s="171" t="s">
        <v>436</v>
      </c>
      <c r="D170" s="171" t="s">
        <v>193</v>
      </c>
      <c r="E170" s="172" t="s">
        <v>2353</v>
      </c>
      <c r="F170" s="268" t="s">
        <v>2354</v>
      </c>
      <c r="G170" s="268"/>
      <c r="H170" s="268"/>
      <c r="I170" s="268"/>
      <c r="J170" s="173" t="s">
        <v>2355</v>
      </c>
      <c r="K170" s="174">
        <v>1</v>
      </c>
      <c r="L170" s="277">
        <v>0</v>
      </c>
      <c r="M170" s="277"/>
      <c r="N170" s="267">
        <f>ROUND(L170*K170,2)</f>
        <v>0</v>
      </c>
      <c r="O170" s="267"/>
      <c r="P170" s="267"/>
      <c r="Q170" s="267"/>
      <c r="R170" s="145"/>
      <c r="T170" s="175" t="s">
        <v>5</v>
      </c>
      <c r="U170" s="48" t="s">
        <v>42</v>
      </c>
      <c r="V170" s="40"/>
      <c r="W170" s="176">
        <f>V170*K170</f>
        <v>0</v>
      </c>
      <c r="X170" s="176">
        <v>0</v>
      </c>
      <c r="Y170" s="176">
        <f>X170*K170</f>
        <v>0</v>
      </c>
      <c r="Z170" s="176">
        <v>0</v>
      </c>
      <c r="AA170" s="177">
        <f>Z170*K170</f>
        <v>0</v>
      </c>
      <c r="AR170" s="23" t="s">
        <v>589</v>
      </c>
      <c r="AT170" s="23" t="s">
        <v>193</v>
      </c>
      <c r="AU170" s="23" t="s">
        <v>87</v>
      </c>
      <c r="AY170" s="23" t="s">
        <v>192</v>
      </c>
      <c r="BE170" s="118">
        <f>IF(U170="základná",N170,0)</f>
        <v>0</v>
      </c>
      <c r="BF170" s="118">
        <f>IF(U170="znížená",N170,0)</f>
        <v>0</v>
      </c>
      <c r="BG170" s="118">
        <f>IF(U170="zákl. prenesená",N170,0)</f>
        <v>0</v>
      </c>
      <c r="BH170" s="118">
        <f>IF(U170="zníž. prenesená",N170,0)</f>
        <v>0</v>
      </c>
      <c r="BI170" s="118">
        <f>IF(U170="nulová",N170,0)</f>
        <v>0</v>
      </c>
      <c r="BJ170" s="23" t="s">
        <v>87</v>
      </c>
      <c r="BK170" s="118">
        <f>ROUND(L170*K170,2)</f>
        <v>0</v>
      </c>
      <c r="BL170" s="23" t="s">
        <v>589</v>
      </c>
      <c r="BM170" s="23" t="s">
        <v>589</v>
      </c>
    </row>
    <row r="171" spans="2:65" s="10" customFormat="1" ht="29.85" customHeight="1">
      <c r="B171" s="160"/>
      <c r="C171" s="161"/>
      <c r="D171" s="170" t="s">
        <v>2294</v>
      </c>
      <c r="E171" s="170"/>
      <c r="F171" s="170"/>
      <c r="G171" s="170"/>
      <c r="H171" s="170"/>
      <c r="I171" s="170"/>
      <c r="J171" s="170"/>
      <c r="K171" s="170"/>
      <c r="L171" s="170"/>
      <c r="M171" s="170"/>
      <c r="N171" s="315">
        <f>BK171</f>
        <v>0</v>
      </c>
      <c r="O171" s="316"/>
      <c r="P171" s="316"/>
      <c r="Q171" s="316"/>
      <c r="R171" s="163"/>
      <c r="T171" s="164"/>
      <c r="U171" s="161"/>
      <c r="V171" s="161"/>
      <c r="W171" s="165">
        <f>SUM(W172:W173)</f>
        <v>0</v>
      </c>
      <c r="X171" s="161"/>
      <c r="Y171" s="165">
        <f>SUM(Y172:Y173)</f>
        <v>0</v>
      </c>
      <c r="Z171" s="161"/>
      <c r="AA171" s="166">
        <f>SUM(AA172:AA173)</f>
        <v>0</v>
      </c>
      <c r="AR171" s="167" t="s">
        <v>202</v>
      </c>
      <c r="AT171" s="168" t="s">
        <v>74</v>
      </c>
      <c r="AU171" s="168" t="s">
        <v>82</v>
      </c>
      <c r="AY171" s="167" t="s">
        <v>192</v>
      </c>
      <c r="BK171" s="169">
        <f>SUM(BK172:BK173)</f>
        <v>0</v>
      </c>
    </row>
    <row r="172" spans="2:65" s="1" customFormat="1" ht="25.5" customHeight="1">
      <c r="B172" s="142"/>
      <c r="C172" s="171" t="s">
        <v>440</v>
      </c>
      <c r="D172" s="171" t="s">
        <v>193</v>
      </c>
      <c r="E172" s="172" t="s">
        <v>2356</v>
      </c>
      <c r="F172" s="268" t="s">
        <v>2357</v>
      </c>
      <c r="G172" s="268"/>
      <c r="H172" s="268"/>
      <c r="I172" s="268"/>
      <c r="J172" s="173" t="s">
        <v>467</v>
      </c>
      <c r="K172" s="174">
        <v>55</v>
      </c>
      <c r="L172" s="277">
        <v>0</v>
      </c>
      <c r="M172" s="277"/>
      <c r="N172" s="267">
        <f>ROUND(L172*K172,2)</f>
        <v>0</v>
      </c>
      <c r="O172" s="267"/>
      <c r="P172" s="267"/>
      <c r="Q172" s="267"/>
      <c r="R172" s="145"/>
      <c r="T172" s="175" t="s">
        <v>5</v>
      </c>
      <c r="U172" s="48" t="s">
        <v>42</v>
      </c>
      <c r="V172" s="40"/>
      <c r="W172" s="176">
        <f>V172*K172</f>
        <v>0</v>
      </c>
      <c r="X172" s="176">
        <v>0</v>
      </c>
      <c r="Y172" s="176">
        <f>X172*K172</f>
        <v>0</v>
      </c>
      <c r="Z172" s="176">
        <v>0</v>
      </c>
      <c r="AA172" s="177">
        <f>Z172*K172</f>
        <v>0</v>
      </c>
      <c r="AR172" s="23" t="s">
        <v>589</v>
      </c>
      <c r="AT172" s="23" t="s">
        <v>193</v>
      </c>
      <c r="AU172" s="23" t="s">
        <v>87</v>
      </c>
      <c r="AY172" s="23" t="s">
        <v>192</v>
      </c>
      <c r="BE172" s="118">
        <f>IF(U172="základná",N172,0)</f>
        <v>0</v>
      </c>
      <c r="BF172" s="118">
        <f>IF(U172="znížená",N172,0)</f>
        <v>0</v>
      </c>
      <c r="BG172" s="118">
        <f>IF(U172="zákl. prenesená",N172,0)</f>
        <v>0</v>
      </c>
      <c r="BH172" s="118">
        <f>IF(U172="zníž. prenesená",N172,0)</f>
        <v>0</v>
      </c>
      <c r="BI172" s="118">
        <f>IF(U172="nulová",N172,0)</f>
        <v>0</v>
      </c>
      <c r="BJ172" s="23" t="s">
        <v>87</v>
      </c>
      <c r="BK172" s="118">
        <f>ROUND(L172*K172,2)</f>
        <v>0</v>
      </c>
      <c r="BL172" s="23" t="s">
        <v>589</v>
      </c>
      <c r="BM172" s="23" t="s">
        <v>600</v>
      </c>
    </row>
    <row r="173" spans="2:65" s="1" customFormat="1" ht="25.5" customHeight="1">
      <c r="B173" s="142"/>
      <c r="C173" s="215" t="s">
        <v>444</v>
      </c>
      <c r="D173" s="215" t="s">
        <v>656</v>
      </c>
      <c r="E173" s="216" t="s">
        <v>2358</v>
      </c>
      <c r="F173" s="321" t="s">
        <v>2359</v>
      </c>
      <c r="G173" s="321"/>
      <c r="H173" s="321"/>
      <c r="I173" s="321"/>
      <c r="J173" s="217" t="s">
        <v>467</v>
      </c>
      <c r="K173" s="218">
        <v>55</v>
      </c>
      <c r="L173" s="319">
        <v>0</v>
      </c>
      <c r="M173" s="319"/>
      <c r="N173" s="320">
        <f>ROUND(L173*K173,2)</f>
        <v>0</v>
      </c>
      <c r="O173" s="267"/>
      <c r="P173" s="267"/>
      <c r="Q173" s="267"/>
      <c r="R173" s="145"/>
      <c r="T173" s="175" t="s">
        <v>5</v>
      </c>
      <c r="U173" s="48" t="s">
        <v>42</v>
      </c>
      <c r="V173" s="40"/>
      <c r="W173" s="176">
        <f>V173*K173</f>
        <v>0</v>
      </c>
      <c r="X173" s="176">
        <v>0</v>
      </c>
      <c r="Y173" s="176">
        <f>X173*K173</f>
        <v>0</v>
      </c>
      <c r="Z173" s="176">
        <v>0</v>
      </c>
      <c r="AA173" s="177">
        <f>Z173*K173</f>
        <v>0</v>
      </c>
      <c r="AR173" s="23" t="s">
        <v>2360</v>
      </c>
      <c r="AT173" s="23" t="s">
        <v>656</v>
      </c>
      <c r="AU173" s="23" t="s">
        <v>87</v>
      </c>
      <c r="AY173" s="23" t="s">
        <v>192</v>
      </c>
      <c r="BE173" s="118">
        <f>IF(U173="základná",N173,0)</f>
        <v>0</v>
      </c>
      <c r="BF173" s="118">
        <f>IF(U173="znížená",N173,0)</f>
        <v>0</v>
      </c>
      <c r="BG173" s="118">
        <f>IF(U173="zákl. prenesená",N173,0)</f>
        <v>0</v>
      </c>
      <c r="BH173" s="118">
        <f>IF(U173="zníž. prenesená",N173,0)</f>
        <v>0</v>
      </c>
      <c r="BI173" s="118">
        <f>IF(U173="nulová",N173,0)</f>
        <v>0</v>
      </c>
      <c r="BJ173" s="23" t="s">
        <v>87</v>
      </c>
      <c r="BK173" s="118">
        <f>ROUND(L173*K173,2)</f>
        <v>0</v>
      </c>
      <c r="BL173" s="23" t="s">
        <v>589</v>
      </c>
      <c r="BM173" s="23" t="s">
        <v>613</v>
      </c>
    </row>
    <row r="174" spans="2:65" s="10" customFormat="1" ht="37.35" customHeight="1">
      <c r="B174" s="160"/>
      <c r="C174" s="161"/>
      <c r="D174" s="162" t="s">
        <v>1676</v>
      </c>
      <c r="E174" s="162"/>
      <c r="F174" s="162"/>
      <c r="G174" s="162"/>
      <c r="H174" s="162"/>
      <c r="I174" s="162"/>
      <c r="J174" s="162"/>
      <c r="K174" s="162"/>
      <c r="L174" s="162"/>
      <c r="M174" s="162"/>
      <c r="N174" s="312">
        <f>BK174</f>
        <v>0</v>
      </c>
      <c r="O174" s="313"/>
      <c r="P174" s="313"/>
      <c r="Q174" s="313"/>
      <c r="R174" s="163"/>
      <c r="T174" s="164"/>
      <c r="U174" s="161"/>
      <c r="V174" s="161"/>
      <c r="W174" s="165">
        <f>W175</f>
        <v>0</v>
      </c>
      <c r="X174" s="161"/>
      <c r="Y174" s="165">
        <f>Y175</f>
        <v>0</v>
      </c>
      <c r="Z174" s="161"/>
      <c r="AA174" s="166">
        <f>AA175</f>
        <v>0</v>
      </c>
      <c r="AR174" s="167" t="s">
        <v>197</v>
      </c>
      <c r="AT174" s="168" t="s">
        <v>74</v>
      </c>
      <c r="AU174" s="168" t="s">
        <v>75</v>
      </c>
      <c r="AY174" s="167" t="s">
        <v>192</v>
      </c>
      <c r="BK174" s="169">
        <f>BK175</f>
        <v>0</v>
      </c>
    </row>
    <row r="175" spans="2:65" s="1" customFormat="1" ht="38.25" customHeight="1">
      <c r="B175" s="142"/>
      <c r="C175" s="171" t="s">
        <v>448</v>
      </c>
      <c r="D175" s="171" t="s">
        <v>193</v>
      </c>
      <c r="E175" s="172" t="s">
        <v>2361</v>
      </c>
      <c r="F175" s="268" t="s">
        <v>2362</v>
      </c>
      <c r="G175" s="268"/>
      <c r="H175" s="268"/>
      <c r="I175" s="268"/>
      <c r="J175" s="173" t="s">
        <v>1679</v>
      </c>
      <c r="K175" s="174">
        <v>1</v>
      </c>
      <c r="L175" s="277">
        <v>0</v>
      </c>
      <c r="M175" s="277"/>
      <c r="N175" s="267">
        <f>ROUND(L175*K175,2)</f>
        <v>0</v>
      </c>
      <c r="O175" s="267"/>
      <c r="P175" s="267"/>
      <c r="Q175" s="267"/>
      <c r="R175" s="145"/>
      <c r="T175" s="175" t="s">
        <v>5</v>
      </c>
      <c r="U175" s="48" t="s">
        <v>42</v>
      </c>
      <c r="V175" s="40"/>
      <c r="W175" s="176">
        <f>V175*K175</f>
        <v>0</v>
      </c>
      <c r="X175" s="176">
        <v>0</v>
      </c>
      <c r="Y175" s="176">
        <f>X175*K175</f>
        <v>0</v>
      </c>
      <c r="Z175" s="176">
        <v>0</v>
      </c>
      <c r="AA175" s="177">
        <f>Z175*K175</f>
        <v>0</v>
      </c>
      <c r="AR175" s="23" t="s">
        <v>2045</v>
      </c>
      <c r="AT175" s="23" t="s">
        <v>193</v>
      </c>
      <c r="AU175" s="23" t="s">
        <v>82</v>
      </c>
      <c r="AY175" s="23" t="s">
        <v>192</v>
      </c>
      <c r="BE175" s="118">
        <f>IF(U175="základná",N175,0)</f>
        <v>0</v>
      </c>
      <c r="BF175" s="118">
        <f>IF(U175="znížená",N175,0)</f>
        <v>0</v>
      </c>
      <c r="BG175" s="118">
        <f>IF(U175="zákl. prenesená",N175,0)</f>
        <v>0</v>
      </c>
      <c r="BH175" s="118">
        <f>IF(U175="zníž. prenesená",N175,0)</f>
        <v>0</v>
      </c>
      <c r="BI175" s="118">
        <f>IF(U175="nulová",N175,0)</f>
        <v>0</v>
      </c>
      <c r="BJ175" s="23" t="s">
        <v>87</v>
      </c>
      <c r="BK175" s="118">
        <f>ROUND(L175*K175,2)</f>
        <v>0</v>
      </c>
      <c r="BL175" s="23" t="s">
        <v>2045</v>
      </c>
      <c r="BM175" s="23" t="s">
        <v>625</v>
      </c>
    </row>
    <row r="176" spans="2:65" s="1" customFormat="1" ht="49.9" customHeight="1">
      <c r="B176" s="39"/>
      <c r="C176" s="40"/>
      <c r="D176" s="162" t="s">
        <v>645</v>
      </c>
      <c r="E176" s="40"/>
      <c r="F176" s="40"/>
      <c r="G176" s="40"/>
      <c r="H176" s="40"/>
      <c r="I176" s="40"/>
      <c r="J176" s="40"/>
      <c r="K176" s="40"/>
      <c r="L176" s="40"/>
      <c r="M176" s="40"/>
      <c r="N176" s="312">
        <f t="shared" ref="N176:N181" si="25">BK176</f>
        <v>0</v>
      </c>
      <c r="O176" s="313"/>
      <c r="P176" s="313"/>
      <c r="Q176" s="313"/>
      <c r="R176" s="41"/>
      <c r="T176" s="209"/>
      <c r="U176" s="40"/>
      <c r="V176" s="40"/>
      <c r="W176" s="40"/>
      <c r="X176" s="40"/>
      <c r="Y176" s="40"/>
      <c r="Z176" s="40"/>
      <c r="AA176" s="78"/>
      <c r="AT176" s="23" t="s">
        <v>74</v>
      </c>
      <c r="AU176" s="23" t="s">
        <v>75</v>
      </c>
      <c r="AY176" s="23" t="s">
        <v>646</v>
      </c>
      <c r="BK176" s="118">
        <f>SUM(BK177:BK181)</f>
        <v>0</v>
      </c>
    </row>
    <row r="177" spans="2:63" s="1" customFormat="1" ht="22.35" customHeight="1">
      <c r="B177" s="39"/>
      <c r="C177" s="210" t="s">
        <v>5</v>
      </c>
      <c r="D177" s="210" t="s">
        <v>193</v>
      </c>
      <c r="E177" s="211" t="s">
        <v>5</v>
      </c>
      <c r="F177" s="314" t="s">
        <v>5</v>
      </c>
      <c r="G177" s="314"/>
      <c r="H177" s="314"/>
      <c r="I177" s="314"/>
      <c r="J177" s="212" t="s">
        <v>5</v>
      </c>
      <c r="K177" s="213"/>
      <c r="L177" s="277"/>
      <c r="M177" s="311"/>
      <c r="N177" s="311">
        <f t="shared" si="25"/>
        <v>0</v>
      </c>
      <c r="O177" s="311"/>
      <c r="P177" s="311"/>
      <c r="Q177" s="311"/>
      <c r="R177" s="41"/>
      <c r="T177" s="175" t="s">
        <v>5</v>
      </c>
      <c r="U177" s="214" t="s">
        <v>42</v>
      </c>
      <c r="V177" s="40"/>
      <c r="W177" s="40"/>
      <c r="X177" s="40"/>
      <c r="Y177" s="40"/>
      <c r="Z177" s="40"/>
      <c r="AA177" s="78"/>
      <c r="AT177" s="23" t="s">
        <v>646</v>
      </c>
      <c r="AU177" s="23" t="s">
        <v>82</v>
      </c>
      <c r="AY177" s="23" t="s">
        <v>646</v>
      </c>
      <c r="BE177" s="118">
        <f>IF(U177="základná",N177,0)</f>
        <v>0</v>
      </c>
      <c r="BF177" s="118">
        <f>IF(U177="znížená",N177,0)</f>
        <v>0</v>
      </c>
      <c r="BG177" s="118">
        <f>IF(U177="zákl. prenesená",N177,0)</f>
        <v>0</v>
      </c>
      <c r="BH177" s="118">
        <f>IF(U177="zníž. prenesená",N177,0)</f>
        <v>0</v>
      </c>
      <c r="BI177" s="118">
        <f>IF(U177="nulová",N177,0)</f>
        <v>0</v>
      </c>
      <c r="BJ177" s="23" t="s">
        <v>87</v>
      </c>
      <c r="BK177" s="118">
        <f>L177*K177</f>
        <v>0</v>
      </c>
    </row>
    <row r="178" spans="2:63" s="1" customFormat="1" ht="22.35" customHeight="1">
      <c r="B178" s="39"/>
      <c r="C178" s="210" t="s">
        <v>5</v>
      </c>
      <c r="D178" s="210" t="s">
        <v>193</v>
      </c>
      <c r="E178" s="211" t="s">
        <v>5</v>
      </c>
      <c r="F178" s="314" t="s">
        <v>5</v>
      </c>
      <c r="G178" s="314"/>
      <c r="H178" s="314"/>
      <c r="I178" s="314"/>
      <c r="J178" s="212" t="s">
        <v>5</v>
      </c>
      <c r="K178" s="213"/>
      <c r="L178" s="277"/>
      <c r="M178" s="311"/>
      <c r="N178" s="311">
        <f t="shared" si="25"/>
        <v>0</v>
      </c>
      <c r="O178" s="311"/>
      <c r="P178" s="311"/>
      <c r="Q178" s="311"/>
      <c r="R178" s="41"/>
      <c r="T178" s="175" t="s">
        <v>5</v>
      </c>
      <c r="U178" s="214" t="s">
        <v>42</v>
      </c>
      <c r="V178" s="40"/>
      <c r="W178" s="40"/>
      <c r="X178" s="40"/>
      <c r="Y178" s="40"/>
      <c r="Z178" s="40"/>
      <c r="AA178" s="78"/>
      <c r="AT178" s="23" t="s">
        <v>646</v>
      </c>
      <c r="AU178" s="23" t="s">
        <v>82</v>
      </c>
      <c r="AY178" s="23" t="s">
        <v>646</v>
      </c>
      <c r="BE178" s="118">
        <f>IF(U178="základná",N178,0)</f>
        <v>0</v>
      </c>
      <c r="BF178" s="118">
        <f>IF(U178="znížená",N178,0)</f>
        <v>0</v>
      </c>
      <c r="BG178" s="118">
        <f>IF(U178="zákl. prenesená",N178,0)</f>
        <v>0</v>
      </c>
      <c r="BH178" s="118">
        <f>IF(U178="zníž. prenesená",N178,0)</f>
        <v>0</v>
      </c>
      <c r="BI178" s="118">
        <f>IF(U178="nulová",N178,0)</f>
        <v>0</v>
      </c>
      <c r="BJ178" s="23" t="s">
        <v>87</v>
      </c>
      <c r="BK178" s="118">
        <f>L178*K178</f>
        <v>0</v>
      </c>
    </row>
    <row r="179" spans="2:63" s="1" customFormat="1" ht="22.35" customHeight="1">
      <c r="B179" s="39"/>
      <c r="C179" s="210" t="s">
        <v>5</v>
      </c>
      <c r="D179" s="210" t="s">
        <v>193</v>
      </c>
      <c r="E179" s="211" t="s">
        <v>5</v>
      </c>
      <c r="F179" s="314" t="s">
        <v>5</v>
      </c>
      <c r="G179" s="314"/>
      <c r="H179" s="314"/>
      <c r="I179" s="314"/>
      <c r="J179" s="212" t="s">
        <v>5</v>
      </c>
      <c r="K179" s="213"/>
      <c r="L179" s="277"/>
      <c r="M179" s="311"/>
      <c r="N179" s="311">
        <f t="shared" si="25"/>
        <v>0</v>
      </c>
      <c r="O179" s="311"/>
      <c r="P179" s="311"/>
      <c r="Q179" s="311"/>
      <c r="R179" s="41"/>
      <c r="T179" s="175" t="s">
        <v>5</v>
      </c>
      <c r="U179" s="214" t="s">
        <v>42</v>
      </c>
      <c r="V179" s="40"/>
      <c r="W179" s="40"/>
      <c r="X179" s="40"/>
      <c r="Y179" s="40"/>
      <c r="Z179" s="40"/>
      <c r="AA179" s="78"/>
      <c r="AT179" s="23" t="s">
        <v>646</v>
      </c>
      <c r="AU179" s="23" t="s">
        <v>82</v>
      </c>
      <c r="AY179" s="23" t="s">
        <v>646</v>
      </c>
      <c r="BE179" s="118">
        <f>IF(U179="základná",N179,0)</f>
        <v>0</v>
      </c>
      <c r="BF179" s="118">
        <f>IF(U179="znížená",N179,0)</f>
        <v>0</v>
      </c>
      <c r="BG179" s="118">
        <f>IF(U179="zákl. prenesená",N179,0)</f>
        <v>0</v>
      </c>
      <c r="BH179" s="118">
        <f>IF(U179="zníž. prenesená",N179,0)</f>
        <v>0</v>
      </c>
      <c r="BI179" s="118">
        <f>IF(U179="nulová",N179,0)</f>
        <v>0</v>
      </c>
      <c r="BJ179" s="23" t="s">
        <v>87</v>
      </c>
      <c r="BK179" s="118">
        <f>L179*K179</f>
        <v>0</v>
      </c>
    </row>
    <row r="180" spans="2:63" s="1" customFormat="1" ht="22.35" customHeight="1">
      <c r="B180" s="39"/>
      <c r="C180" s="210" t="s">
        <v>5</v>
      </c>
      <c r="D180" s="210" t="s">
        <v>193</v>
      </c>
      <c r="E180" s="211" t="s">
        <v>5</v>
      </c>
      <c r="F180" s="314" t="s">
        <v>5</v>
      </c>
      <c r="G180" s="314"/>
      <c r="H180" s="314"/>
      <c r="I180" s="314"/>
      <c r="J180" s="212" t="s">
        <v>5</v>
      </c>
      <c r="K180" s="213"/>
      <c r="L180" s="277"/>
      <c r="M180" s="311"/>
      <c r="N180" s="311">
        <f t="shared" si="25"/>
        <v>0</v>
      </c>
      <c r="O180" s="311"/>
      <c r="P180" s="311"/>
      <c r="Q180" s="311"/>
      <c r="R180" s="41"/>
      <c r="T180" s="175" t="s">
        <v>5</v>
      </c>
      <c r="U180" s="214" t="s">
        <v>42</v>
      </c>
      <c r="V180" s="40"/>
      <c r="W180" s="40"/>
      <c r="X180" s="40"/>
      <c r="Y180" s="40"/>
      <c r="Z180" s="40"/>
      <c r="AA180" s="78"/>
      <c r="AT180" s="23" t="s">
        <v>646</v>
      </c>
      <c r="AU180" s="23" t="s">
        <v>82</v>
      </c>
      <c r="AY180" s="23" t="s">
        <v>646</v>
      </c>
      <c r="BE180" s="118">
        <f>IF(U180="základná",N180,0)</f>
        <v>0</v>
      </c>
      <c r="BF180" s="118">
        <f>IF(U180="znížená",N180,0)</f>
        <v>0</v>
      </c>
      <c r="BG180" s="118">
        <f>IF(U180="zákl. prenesená",N180,0)</f>
        <v>0</v>
      </c>
      <c r="BH180" s="118">
        <f>IF(U180="zníž. prenesená",N180,0)</f>
        <v>0</v>
      </c>
      <c r="BI180" s="118">
        <f>IF(U180="nulová",N180,0)</f>
        <v>0</v>
      </c>
      <c r="BJ180" s="23" t="s">
        <v>87</v>
      </c>
      <c r="BK180" s="118">
        <f>L180*K180</f>
        <v>0</v>
      </c>
    </row>
    <row r="181" spans="2:63" s="1" customFormat="1" ht="22.35" customHeight="1">
      <c r="B181" s="39"/>
      <c r="C181" s="210" t="s">
        <v>5</v>
      </c>
      <c r="D181" s="210" t="s">
        <v>193</v>
      </c>
      <c r="E181" s="211" t="s">
        <v>5</v>
      </c>
      <c r="F181" s="314" t="s">
        <v>5</v>
      </c>
      <c r="G181" s="314"/>
      <c r="H181" s="314"/>
      <c r="I181" s="314"/>
      <c r="J181" s="212" t="s">
        <v>5</v>
      </c>
      <c r="K181" s="213"/>
      <c r="L181" s="277"/>
      <c r="M181" s="311"/>
      <c r="N181" s="311">
        <f t="shared" si="25"/>
        <v>0</v>
      </c>
      <c r="O181" s="311"/>
      <c r="P181" s="311"/>
      <c r="Q181" s="311"/>
      <c r="R181" s="41"/>
      <c r="T181" s="175" t="s">
        <v>5</v>
      </c>
      <c r="U181" s="214" t="s">
        <v>42</v>
      </c>
      <c r="V181" s="60"/>
      <c r="W181" s="60"/>
      <c r="X181" s="60"/>
      <c r="Y181" s="60"/>
      <c r="Z181" s="60"/>
      <c r="AA181" s="62"/>
      <c r="AT181" s="23" t="s">
        <v>646</v>
      </c>
      <c r="AU181" s="23" t="s">
        <v>82</v>
      </c>
      <c r="AY181" s="23" t="s">
        <v>646</v>
      </c>
      <c r="BE181" s="118">
        <f>IF(U181="základná",N181,0)</f>
        <v>0</v>
      </c>
      <c r="BF181" s="118">
        <f>IF(U181="znížená",N181,0)</f>
        <v>0</v>
      </c>
      <c r="BG181" s="118">
        <f>IF(U181="zákl. prenesená",N181,0)</f>
        <v>0</v>
      </c>
      <c r="BH181" s="118">
        <f>IF(U181="zníž. prenesená",N181,0)</f>
        <v>0</v>
      </c>
      <c r="BI181" s="118">
        <f>IF(U181="nulová",N181,0)</f>
        <v>0</v>
      </c>
      <c r="BJ181" s="23" t="s">
        <v>87</v>
      </c>
      <c r="BK181" s="118">
        <f>L181*K181</f>
        <v>0</v>
      </c>
    </row>
    <row r="182" spans="2:63" s="1" customFormat="1" ht="6.95" customHeight="1">
      <c r="B182" s="63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5"/>
    </row>
  </sheetData>
  <mergeCells count="209">
    <mergeCell ref="N181:Q181"/>
    <mergeCell ref="N180:Q180"/>
    <mergeCell ref="F173:I173"/>
    <mergeCell ref="F170:I170"/>
    <mergeCell ref="F172:I172"/>
    <mergeCell ref="F175:I175"/>
    <mergeCell ref="F177:I177"/>
    <mergeCell ref="F178:I178"/>
    <mergeCell ref="F179:I179"/>
    <mergeCell ref="F180:I180"/>
    <mergeCell ref="F181:I181"/>
    <mergeCell ref="L173:M173"/>
    <mergeCell ref="L170:M170"/>
    <mergeCell ref="L172:M172"/>
    <mergeCell ref="L175:M175"/>
    <mergeCell ref="L177:M177"/>
    <mergeCell ref="L178:M178"/>
    <mergeCell ref="L179:M179"/>
    <mergeCell ref="L180:M180"/>
    <mergeCell ref="L181:M181"/>
    <mergeCell ref="N179:Q179"/>
    <mergeCell ref="N177:Q177"/>
    <mergeCell ref="N178:Q178"/>
    <mergeCell ref="N171:Q171"/>
    <mergeCell ref="N174:Q174"/>
    <mergeCell ref="N176:Q176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E15:L15"/>
    <mergeCell ref="O15:P15"/>
    <mergeCell ref="O17:P17"/>
    <mergeCell ref="O18:P18"/>
    <mergeCell ref="O20:P20"/>
    <mergeCell ref="O21:P21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D107:H107"/>
    <mergeCell ref="D104:H104"/>
    <mergeCell ref="D105:H105"/>
    <mergeCell ref="D106:H106"/>
    <mergeCell ref="D108:H108"/>
    <mergeCell ref="N93:Q93"/>
    <mergeCell ref="N96:Q96"/>
    <mergeCell ref="N94:Q94"/>
    <mergeCell ref="N95:Q95"/>
    <mergeCell ref="N97:Q97"/>
    <mergeCell ref="N98:Q98"/>
    <mergeCell ref="N99:Q99"/>
    <mergeCell ref="N100:Q100"/>
    <mergeCell ref="N101:Q101"/>
    <mergeCell ref="N103:Q103"/>
    <mergeCell ref="N104:Q104"/>
    <mergeCell ref="N105:Q105"/>
    <mergeCell ref="N106:Q106"/>
    <mergeCell ref="N107:Q107"/>
    <mergeCell ref="N108:Q108"/>
    <mergeCell ref="N109:Q109"/>
    <mergeCell ref="L111:Q111"/>
    <mergeCell ref="C117:Q117"/>
    <mergeCell ref="F119:P119"/>
    <mergeCell ref="F120:P120"/>
    <mergeCell ref="M122:P122"/>
    <mergeCell ref="M124:Q124"/>
    <mergeCell ref="M125:Q125"/>
    <mergeCell ref="F127:I127"/>
    <mergeCell ref="L127:M127"/>
    <mergeCell ref="N127:Q127"/>
    <mergeCell ref="N128:Q128"/>
    <mergeCell ref="N129:Q129"/>
    <mergeCell ref="N130:Q130"/>
    <mergeCell ref="F131:I131"/>
    <mergeCell ref="F132:I132"/>
    <mergeCell ref="L131:M131"/>
    <mergeCell ref="N131:Q131"/>
    <mergeCell ref="L132:M132"/>
    <mergeCell ref="N132:Q132"/>
    <mergeCell ref="N133:Q133"/>
    <mergeCell ref="N134:Q134"/>
    <mergeCell ref="N135:Q135"/>
    <mergeCell ref="N136:Q136"/>
    <mergeCell ref="N137:Q137"/>
    <mergeCell ref="N138:Q138"/>
    <mergeCell ref="F133:I133"/>
    <mergeCell ref="F136:I136"/>
    <mergeCell ref="F135:I135"/>
    <mergeCell ref="F134:I134"/>
    <mergeCell ref="F137:I137"/>
    <mergeCell ref="F138:I138"/>
    <mergeCell ref="L133:M133"/>
    <mergeCell ref="L138:M138"/>
    <mergeCell ref="L134:M134"/>
    <mergeCell ref="L135:M135"/>
    <mergeCell ref="L136:M136"/>
    <mergeCell ref="L137:M137"/>
    <mergeCell ref="F140:I140"/>
    <mergeCell ref="F142:I142"/>
    <mergeCell ref="F144:I144"/>
    <mergeCell ref="F145:I145"/>
    <mergeCell ref="F146:I146"/>
    <mergeCell ref="F147:I147"/>
    <mergeCell ref="F148:I148"/>
    <mergeCell ref="F149:I149"/>
    <mergeCell ref="F150:I150"/>
    <mergeCell ref="L140:M140"/>
    <mergeCell ref="L142:M142"/>
    <mergeCell ref="L144:M144"/>
    <mergeCell ref="L145:M145"/>
    <mergeCell ref="L146:M146"/>
    <mergeCell ref="L147:M147"/>
    <mergeCell ref="L148:M148"/>
    <mergeCell ref="L149:M149"/>
    <mergeCell ref="L150:M150"/>
    <mergeCell ref="N156:Q156"/>
    <mergeCell ref="N155:Q155"/>
    <mergeCell ref="F151:I151"/>
    <mergeCell ref="F152:I152"/>
    <mergeCell ref="F153:I153"/>
    <mergeCell ref="F154:I154"/>
    <mergeCell ref="F155:I155"/>
    <mergeCell ref="F156:I156"/>
    <mergeCell ref="F157:I157"/>
    <mergeCell ref="F158:I158"/>
    <mergeCell ref="F159:I159"/>
    <mergeCell ref="F160:I160"/>
    <mergeCell ref="F161:I161"/>
    <mergeCell ref="F163:I163"/>
    <mergeCell ref="F164:I164"/>
    <mergeCell ref="F167:I167"/>
    <mergeCell ref="L151:M151"/>
    <mergeCell ref="L152:M152"/>
    <mergeCell ref="L153:M153"/>
    <mergeCell ref="L154:M154"/>
    <mergeCell ref="L155:M155"/>
    <mergeCell ref="L156:M156"/>
    <mergeCell ref="L157:M157"/>
    <mergeCell ref="L158:M158"/>
    <mergeCell ref="L159:M159"/>
    <mergeCell ref="L160:M160"/>
    <mergeCell ref="L161:M161"/>
    <mergeCell ref="L163:M163"/>
    <mergeCell ref="L164:M164"/>
    <mergeCell ref="L167:M167"/>
    <mergeCell ref="N139:Q139"/>
    <mergeCell ref="N140:Q140"/>
    <mergeCell ref="N146:Q146"/>
    <mergeCell ref="N142:Q142"/>
    <mergeCell ref="N144:Q144"/>
    <mergeCell ref="N145:Q145"/>
    <mergeCell ref="N147:Q147"/>
    <mergeCell ref="N148:Q148"/>
    <mergeCell ref="N149:Q149"/>
    <mergeCell ref="N150:Q150"/>
    <mergeCell ref="N151:Q151"/>
    <mergeCell ref="N152:Q152"/>
    <mergeCell ref="N153:Q153"/>
    <mergeCell ref="N154:Q154"/>
    <mergeCell ref="N141:Q141"/>
    <mergeCell ref="N143:Q143"/>
    <mergeCell ref="N175:Q175"/>
    <mergeCell ref="N169:Q169"/>
    <mergeCell ref="N157:Q157"/>
    <mergeCell ref="N158:Q158"/>
    <mergeCell ref="N159:Q159"/>
    <mergeCell ref="N160:Q160"/>
    <mergeCell ref="N161:Q161"/>
    <mergeCell ref="N163:Q163"/>
    <mergeCell ref="N164:Q164"/>
    <mergeCell ref="N167:Q167"/>
    <mergeCell ref="N170:Q170"/>
    <mergeCell ref="N172:Q172"/>
    <mergeCell ref="N173:Q173"/>
    <mergeCell ref="N162:Q162"/>
    <mergeCell ref="N165:Q165"/>
    <mergeCell ref="N166:Q166"/>
    <mergeCell ref="N168:Q168"/>
  </mergeCells>
  <dataValidations count="2">
    <dataValidation type="list" allowBlank="1" showInputMessage="1" showErrorMessage="1" error="Povolené sú hodnoty K, M." sqref="D177:D182" xr:uid="{00000000-0002-0000-0D00-000000000000}">
      <formula1>"K, M"</formula1>
    </dataValidation>
    <dataValidation type="list" allowBlank="1" showInputMessage="1" showErrorMessage="1" error="Povolené sú hodnoty základná, znížená, nulová." sqref="U177:U182" xr:uid="{00000000-0002-0000-0D00-000001000000}">
      <formula1>"základná, znížená, nulová"</formula1>
    </dataValidation>
  </dataValidations>
  <hyperlinks>
    <hyperlink ref="F1:G1" location="C2" display="1) Krycí list rozpočtu" xr:uid="{00000000-0004-0000-0D00-000000000000}"/>
    <hyperlink ref="H1:K1" location="C86" display="2) Rekapitulácia rozpočtu" xr:uid="{00000000-0004-0000-0D00-000001000000}"/>
    <hyperlink ref="L1" location="C127" display="3) Rozpočet" xr:uid="{00000000-0004-0000-0D00-000002000000}"/>
    <hyperlink ref="S1:T1" location="'Rekapitulácia stavby'!C2" display="Rekapitulácia stavby" xr:uid="{00000000-0004-0000-0D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442"/>
  <sheetViews>
    <sheetView showGridLines="0" workbookViewId="0">
      <pane ySplit="1" topLeftCell="A11" activePane="bottomLeft" state="frozen"/>
      <selection pane="bottomLeft" activeCell="O10" sqref="O10:P1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6"/>
      <c r="B1" s="16"/>
      <c r="C1" s="16"/>
      <c r="D1" s="17" t="s">
        <v>1</v>
      </c>
      <c r="E1" s="16"/>
      <c r="F1" s="18" t="s">
        <v>137</v>
      </c>
      <c r="G1" s="18"/>
      <c r="H1" s="309" t="s">
        <v>138</v>
      </c>
      <c r="I1" s="309"/>
      <c r="J1" s="309"/>
      <c r="K1" s="309"/>
      <c r="L1" s="18" t="s">
        <v>139</v>
      </c>
      <c r="M1" s="16"/>
      <c r="N1" s="16"/>
      <c r="O1" s="17" t="s">
        <v>140</v>
      </c>
      <c r="P1" s="16"/>
      <c r="Q1" s="16"/>
      <c r="R1" s="16"/>
      <c r="S1" s="18" t="s">
        <v>141</v>
      </c>
      <c r="T1" s="18"/>
      <c r="U1" s="126"/>
      <c r="V1" s="126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50000000000003" customHeight="1">
      <c r="C2" s="246" t="s">
        <v>7</v>
      </c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S2" s="248" t="s">
        <v>8</v>
      </c>
      <c r="T2" s="249"/>
      <c r="U2" s="249"/>
      <c r="V2" s="249"/>
      <c r="W2" s="249"/>
      <c r="X2" s="249"/>
      <c r="Y2" s="249"/>
      <c r="Z2" s="249"/>
      <c r="AA2" s="249"/>
      <c r="AB2" s="249"/>
      <c r="AC2" s="249"/>
      <c r="AT2" s="23" t="s">
        <v>88</v>
      </c>
    </row>
    <row r="3" spans="1:6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75</v>
      </c>
    </row>
    <row r="4" spans="1:66" ht="36.950000000000003" customHeight="1">
      <c r="B4" s="27"/>
      <c r="C4" s="242" t="s">
        <v>142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8"/>
      <c r="T4" s="22" t="s">
        <v>12</v>
      </c>
      <c r="AT4" s="23" t="s">
        <v>6</v>
      </c>
    </row>
    <row r="5" spans="1:66" ht="6.95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pans="1:66" ht="25.35" customHeight="1">
      <c r="B6" s="27"/>
      <c r="C6" s="30"/>
      <c r="D6" s="34" t="s">
        <v>18</v>
      </c>
      <c r="E6" s="30"/>
      <c r="F6" s="295" t="str">
        <f>'Rekapitulácia stavby'!K6</f>
        <v>Komunitné centrum Vyšný Orlík</v>
      </c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30"/>
      <c r="R6" s="28"/>
    </row>
    <row r="7" spans="1:66" ht="25.35" customHeight="1">
      <c r="B7" s="27"/>
      <c r="C7" s="30"/>
      <c r="D7" s="34" t="s">
        <v>143</v>
      </c>
      <c r="E7" s="30"/>
      <c r="F7" s="295" t="s">
        <v>144</v>
      </c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30"/>
      <c r="R7" s="28"/>
    </row>
    <row r="8" spans="1:66" s="1" customFormat="1" ht="32.85" customHeight="1">
      <c r="B8" s="39"/>
      <c r="C8" s="40"/>
      <c r="D8" s="33" t="s">
        <v>145</v>
      </c>
      <c r="E8" s="40"/>
      <c r="F8" s="233" t="s">
        <v>146</v>
      </c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40"/>
      <c r="R8" s="41"/>
    </row>
    <row r="9" spans="1:66" s="1" customFormat="1" ht="14.45" customHeight="1">
      <c r="B9" s="39"/>
      <c r="C9" s="40"/>
      <c r="D9" s="34" t="s">
        <v>20</v>
      </c>
      <c r="E9" s="40"/>
      <c r="F9" s="32" t="s">
        <v>5</v>
      </c>
      <c r="G9" s="40"/>
      <c r="H9" s="40"/>
      <c r="I9" s="40"/>
      <c r="J9" s="40"/>
      <c r="K9" s="40"/>
      <c r="L9" s="40"/>
      <c r="M9" s="34" t="s">
        <v>21</v>
      </c>
      <c r="N9" s="40"/>
      <c r="O9" s="32" t="s">
        <v>5</v>
      </c>
      <c r="P9" s="40"/>
      <c r="Q9" s="40"/>
      <c r="R9" s="41"/>
    </row>
    <row r="10" spans="1:66" s="1" customFormat="1" ht="14.45" customHeight="1">
      <c r="B10" s="39"/>
      <c r="C10" s="40"/>
      <c r="D10" s="34" t="s">
        <v>22</v>
      </c>
      <c r="E10" s="40"/>
      <c r="F10" s="32" t="s">
        <v>23</v>
      </c>
      <c r="G10" s="40"/>
      <c r="H10" s="40"/>
      <c r="I10" s="40"/>
      <c r="J10" s="40"/>
      <c r="K10" s="40"/>
      <c r="L10" s="40"/>
      <c r="M10" s="34" t="s">
        <v>24</v>
      </c>
      <c r="N10" s="40"/>
      <c r="O10" s="310"/>
      <c r="P10" s="297"/>
      <c r="Q10" s="40"/>
      <c r="R10" s="41"/>
    </row>
    <row r="11" spans="1:66" s="1" customFormat="1" ht="10.9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</row>
    <row r="12" spans="1:66" s="1" customFormat="1" ht="14.45" customHeight="1">
      <c r="B12" s="39"/>
      <c r="C12" s="40"/>
      <c r="D12" s="34" t="s">
        <v>25</v>
      </c>
      <c r="E12" s="40"/>
      <c r="F12" s="40"/>
      <c r="G12" s="40"/>
      <c r="H12" s="40"/>
      <c r="I12" s="40"/>
      <c r="J12" s="40"/>
      <c r="K12" s="40"/>
      <c r="L12" s="40"/>
      <c r="M12" s="34" t="s">
        <v>26</v>
      </c>
      <c r="N12" s="40"/>
      <c r="O12" s="250" t="str">
        <f>IF('Rekapitulácia stavby'!AN10="","",'Rekapitulácia stavby'!AN10)</f>
        <v/>
      </c>
      <c r="P12" s="250"/>
      <c r="Q12" s="40"/>
      <c r="R12" s="41"/>
    </row>
    <row r="13" spans="1:66" s="1" customFormat="1" ht="18" customHeight="1">
      <c r="B13" s="39"/>
      <c r="C13" s="40"/>
      <c r="D13" s="40"/>
      <c r="E13" s="32" t="str">
        <f>IF('Rekapitulácia stavby'!E11="","",'Rekapitulácia stavby'!E11)</f>
        <v xml:space="preserve"> </v>
      </c>
      <c r="F13" s="40"/>
      <c r="G13" s="40"/>
      <c r="H13" s="40"/>
      <c r="I13" s="40"/>
      <c r="J13" s="40"/>
      <c r="K13" s="40"/>
      <c r="L13" s="40"/>
      <c r="M13" s="34" t="s">
        <v>28</v>
      </c>
      <c r="N13" s="40"/>
      <c r="O13" s="250" t="str">
        <f>IF('Rekapitulácia stavby'!AN11="","",'Rekapitulácia stavby'!AN11)</f>
        <v/>
      </c>
      <c r="P13" s="250"/>
      <c r="Q13" s="40"/>
      <c r="R13" s="41"/>
    </row>
    <row r="14" spans="1:66" s="1" customFormat="1" ht="6.95" customHeight="1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</row>
    <row r="15" spans="1:66" s="1" customFormat="1" ht="14.45" customHeight="1">
      <c r="B15" s="39"/>
      <c r="C15" s="40"/>
      <c r="D15" s="34" t="s">
        <v>29</v>
      </c>
      <c r="E15" s="40"/>
      <c r="F15" s="40"/>
      <c r="G15" s="40"/>
      <c r="H15" s="40"/>
      <c r="I15" s="40"/>
      <c r="J15" s="40"/>
      <c r="K15" s="40"/>
      <c r="L15" s="40"/>
      <c r="M15" s="34" t="s">
        <v>26</v>
      </c>
      <c r="N15" s="40"/>
      <c r="O15" s="307" t="str">
        <f>IF('Rekapitulácia stavby'!AN13="","",'Rekapitulácia stavby'!AN13)</f>
        <v/>
      </c>
      <c r="P15" s="250"/>
      <c r="Q15" s="40"/>
      <c r="R15" s="41"/>
    </row>
    <row r="16" spans="1:66" s="1" customFormat="1" ht="18" customHeight="1">
      <c r="B16" s="39"/>
      <c r="C16" s="40"/>
      <c r="D16" s="40"/>
      <c r="E16" s="307" t="str">
        <f>IF('Rekapitulácia stavby'!E14="","",'Rekapitulácia stavby'!E14)</f>
        <v/>
      </c>
      <c r="F16" s="308"/>
      <c r="G16" s="308"/>
      <c r="H16" s="308"/>
      <c r="I16" s="308"/>
      <c r="J16" s="308"/>
      <c r="K16" s="308"/>
      <c r="L16" s="308"/>
      <c r="M16" s="34" t="s">
        <v>28</v>
      </c>
      <c r="N16" s="40"/>
      <c r="O16" s="307" t="str">
        <f>IF('Rekapitulácia stavby'!AN14="","",'Rekapitulácia stavby'!AN14)</f>
        <v/>
      </c>
      <c r="P16" s="250"/>
      <c r="Q16" s="40"/>
      <c r="R16" s="41"/>
    </row>
    <row r="17" spans="2:18" s="1" customFormat="1" ht="6.95" customHeight="1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</row>
    <row r="18" spans="2:18" s="1" customFormat="1" ht="14.45" customHeight="1">
      <c r="B18" s="39"/>
      <c r="C18" s="40"/>
      <c r="D18" s="34" t="s">
        <v>30</v>
      </c>
      <c r="E18" s="40"/>
      <c r="F18" s="40"/>
      <c r="G18" s="40"/>
      <c r="H18" s="40"/>
      <c r="I18" s="40"/>
      <c r="J18" s="40"/>
      <c r="K18" s="40"/>
      <c r="L18" s="40"/>
      <c r="M18" s="34" t="s">
        <v>26</v>
      </c>
      <c r="N18" s="40"/>
      <c r="O18" s="250" t="s">
        <v>5</v>
      </c>
      <c r="P18" s="250"/>
      <c r="Q18" s="40"/>
      <c r="R18" s="41"/>
    </row>
    <row r="19" spans="2:18" s="1" customFormat="1" ht="18" customHeight="1">
      <c r="B19" s="39"/>
      <c r="C19" s="40"/>
      <c r="D19" s="40"/>
      <c r="E19" s="32" t="s">
        <v>31</v>
      </c>
      <c r="F19" s="40"/>
      <c r="G19" s="40"/>
      <c r="H19" s="40"/>
      <c r="I19" s="40"/>
      <c r="J19" s="40"/>
      <c r="K19" s="40"/>
      <c r="L19" s="40"/>
      <c r="M19" s="34" t="s">
        <v>28</v>
      </c>
      <c r="N19" s="40"/>
      <c r="O19" s="250" t="s">
        <v>5</v>
      </c>
      <c r="P19" s="250"/>
      <c r="Q19" s="40"/>
      <c r="R19" s="41"/>
    </row>
    <row r="20" spans="2:18" s="1" customFormat="1" ht="6.95" customHeight="1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2:18" s="1" customFormat="1" ht="14.45" customHeight="1">
      <c r="B21" s="39"/>
      <c r="C21" s="40"/>
      <c r="D21" s="34" t="s">
        <v>33</v>
      </c>
      <c r="E21" s="40"/>
      <c r="F21" s="40"/>
      <c r="G21" s="40"/>
      <c r="H21" s="40"/>
      <c r="I21" s="40"/>
      <c r="J21" s="40"/>
      <c r="K21" s="40"/>
      <c r="L21" s="40"/>
      <c r="M21" s="34" t="s">
        <v>26</v>
      </c>
      <c r="N21" s="40"/>
      <c r="O21" s="250" t="s">
        <v>5</v>
      </c>
      <c r="P21" s="250"/>
      <c r="Q21" s="40"/>
      <c r="R21" s="41"/>
    </row>
    <row r="22" spans="2:18" s="1" customFormat="1" ht="18" customHeight="1">
      <c r="B22" s="39"/>
      <c r="C22" s="40"/>
      <c r="D22" s="40"/>
      <c r="E22" s="32" t="s">
        <v>34</v>
      </c>
      <c r="F22" s="40"/>
      <c r="G22" s="40"/>
      <c r="H22" s="40"/>
      <c r="I22" s="40"/>
      <c r="J22" s="40"/>
      <c r="K22" s="40"/>
      <c r="L22" s="40"/>
      <c r="M22" s="34" t="s">
        <v>28</v>
      </c>
      <c r="N22" s="40"/>
      <c r="O22" s="250" t="s">
        <v>5</v>
      </c>
      <c r="P22" s="250"/>
      <c r="Q22" s="40"/>
      <c r="R22" s="41"/>
    </row>
    <row r="23" spans="2:18" s="1" customFormat="1" ht="6.95" customHeight="1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4.45" customHeight="1">
      <c r="B24" s="39"/>
      <c r="C24" s="40"/>
      <c r="D24" s="34" t="s">
        <v>35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2:18" s="1" customFormat="1" ht="16.5" customHeight="1">
      <c r="B25" s="39"/>
      <c r="C25" s="40"/>
      <c r="D25" s="40"/>
      <c r="E25" s="263" t="s">
        <v>5</v>
      </c>
      <c r="F25" s="263"/>
      <c r="G25" s="263"/>
      <c r="H25" s="263"/>
      <c r="I25" s="263"/>
      <c r="J25" s="263"/>
      <c r="K25" s="263"/>
      <c r="L25" s="263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2:18" s="1" customFormat="1" ht="6.95" customHeight="1">
      <c r="B27" s="39"/>
      <c r="C27" s="4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40"/>
      <c r="R27" s="41"/>
    </row>
    <row r="28" spans="2:18" s="1" customFormat="1" ht="14.45" customHeight="1">
      <c r="B28" s="39"/>
      <c r="C28" s="40"/>
      <c r="D28" s="127" t="s">
        <v>147</v>
      </c>
      <c r="E28" s="40"/>
      <c r="F28" s="40"/>
      <c r="G28" s="40"/>
      <c r="H28" s="40"/>
      <c r="I28" s="40"/>
      <c r="J28" s="40"/>
      <c r="K28" s="40"/>
      <c r="L28" s="40"/>
      <c r="M28" s="264">
        <f>N89</f>
        <v>0</v>
      </c>
      <c r="N28" s="264"/>
      <c r="O28" s="264"/>
      <c r="P28" s="264"/>
      <c r="Q28" s="40"/>
      <c r="R28" s="41"/>
    </row>
    <row r="29" spans="2:18" s="1" customFormat="1" ht="14.45" customHeight="1">
      <c r="B29" s="39"/>
      <c r="C29" s="40"/>
      <c r="D29" s="38" t="s">
        <v>131</v>
      </c>
      <c r="E29" s="40"/>
      <c r="F29" s="40"/>
      <c r="G29" s="40"/>
      <c r="H29" s="40"/>
      <c r="I29" s="40"/>
      <c r="J29" s="40"/>
      <c r="K29" s="40"/>
      <c r="L29" s="40"/>
      <c r="M29" s="264">
        <f>N107</f>
        <v>0</v>
      </c>
      <c r="N29" s="264"/>
      <c r="O29" s="264"/>
      <c r="P29" s="264"/>
      <c r="Q29" s="40"/>
      <c r="R29" s="41"/>
    </row>
    <row r="30" spans="2:18" s="1" customFormat="1" ht="6.95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2:18" s="1" customFormat="1" ht="25.35" customHeight="1">
      <c r="B31" s="39"/>
      <c r="C31" s="40"/>
      <c r="D31" s="128" t="s">
        <v>38</v>
      </c>
      <c r="E31" s="40"/>
      <c r="F31" s="40"/>
      <c r="G31" s="40"/>
      <c r="H31" s="40"/>
      <c r="I31" s="40"/>
      <c r="J31" s="40"/>
      <c r="K31" s="40"/>
      <c r="L31" s="40"/>
      <c r="M31" s="306">
        <f>ROUND(M28+M29,2)</f>
        <v>0</v>
      </c>
      <c r="N31" s="294"/>
      <c r="O31" s="294"/>
      <c r="P31" s="294"/>
      <c r="Q31" s="40"/>
      <c r="R31" s="41"/>
    </row>
    <row r="32" spans="2:18" s="1" customFormat="1" ht="6.95" customHeight="1">
      <c r="B32" s="39"/>
      <c r="C32" s="40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40"/>
      <c r="R32" s="41"/>
    </row>
    <row r="33" spans="2:18" s="1" customFormat="1" ht="14.45" customHeight="1">
      <c r="B33" s="39"/>
      <c r="C33" s="40"/>
      <c r="D33" s="46" t="s">
        <v>39</v>
      </c>
      <c r="E33" s="46" t="s">
        <v>40</v>
      </c>
      <c r="F33" s="47">
        <v>0.2</v>
      </c>
      <c r="G33" s="129" t="s">
        <v>41</v>
      </c>
      <c r="H33" s="303">
        <f>ROUND((((SUM(BE107:BE114)+SUM(BE133:BE435))+SUM(BE437:BE441))),2)</f>
        <v>0</v>
      </c>
      <c r="I33" s="294"/>
      <c r="J33" s="294"/>
      <c r="K33" s="40"/>
      <c r="L33" s="40"/>
      <c r="M33" s="303">
        <f>ROUND(((ROUND((SUM(BE107:BE114)+SUM(BE133:BE435)), 2)*F33)+SUM(BE437:BE441)*F33),2)</f>
        <v>0</v>
      </c>
      <c r="N33" s="294"/>
      <c r="O33" s="294"/>
      <c r="P33" s="294"/>
      <c r="Q33" s="40"/>
      <c r="R33" s="41"/>
    </row>
    <row r="34" spans="2:18" s="1" customFormat="1" ht="14.45" customHeight="1">
      <c r="B34" s="39"/>
      <c r="C34" s="40"/>
      <c r="D34" s="40"/>
      <c r="E34" s="46" t="s">
        <v>42</v>
      </c>
      <c r="F34" s="47">
        <v>0.2</v>
      </c>
      <c r="G34" s="129" t="s">
        <v>41</v>
      </c>
      <c r="H34" s="303">
        <f>ROUND((((SUM(BF107:BF114)+SUM(BF133:BF435))+SUM(BF437:BF441))),2)</f>
        <v>0</v>
      </c>
      <c r="I34" s="294"/>
      <c r="J34" s="294"/>
      <c r="K34" s="40"/>
      <c r="L34" s="40"/>
      <c r="M34" s="303">
        <f>ROUND(((ROUND((SUM(BF107:BF114)+SUM(BF133:BF435)), 2)*F34)+SUM(BF437:BF441)*F34),2)</f>
        <v>0</v>
      </c>
      <c r="N34" s="294"/>
      <c r="O34" s="294"/>
      <c r="P34" s="294"/>
      <c r="Q34" s="40"/>
      <c r="R34" s="41"/>
    </row>
    <row r="35" spans="2:18" s="1" customFormat="1" ht="14.45" hidden="1" customHeight="1">
      <c r="B35" s="39"/>
      <c r="C35" s="40"/>
      <c r="D35" s="40"/>
      <c r="E35" s="46" t="s">
        <v>43</v>
      </c>
      <c r="F35" s="47">
        <v>0.2</v>
      </c>
      <c r="G35" s="129" t="s">
        <v>41</v>
      </c>
      <c r="H35" s="303">
        <f>ROUND((((SUM(BG107:BG114)+SUM(BG133:BG435))+SUM(BG437:BG441))),2)</f>
        <v>0</v>
      </c>
      <c r="I35" s="294"/>
      <c r="J35" s="294"/>
      <c r="K35" s="40"/>
      <c r="L35" s="40"/>
      <c r="M35" s="303">
        <v>0</v>
      </c>
      <c r="N35" s="294"/>
      <c r="O35" s="294"/>
      <c r="P35" s="294"/>
      <c r="Q35" s="40"/>
      <c r="R35" s="41"/>
    </row>
    <row r="36" spans="2:18" s="1" customFormat="1" ht="14.45" hidden="1" customHeight="1">
      <c r="B36" s="39"/>
      <c r="C36" s="40"/>
      <c r="D36" s="40"/>
      <c r="E36" s="46" t="s">
        <v>44</v>
      </c>
      <c r="F36" s="47">
        <v>0.2</v>
      </c>
      <c r="G36" s="129" t="s">
        <v>41</v>
      </c>
      <c r="H36" s="303">
        <f>ROUND((((SUM(BH107:BH114)+SUM(BH133:BH435))+SUM(BH437:BH441))),2)</f>
        <v>0</v>
      </c>
      <c r="I36" s="294"/>
      <c r="J36" s="294"/>
      <c r="K36" s="40"/>
      <c r="L36" s="40"/>
      <c r="M36" s="303">
        <v>0</v>
      </c>
      <c r="N36" s="294"/>
      <c r="O36" s="294"/>
      <c r="P36" s="294"/>
      <c r="Q36" s="40"/>
      <c r="R36" s="41"/>
    </row>
    <row r="37" spans="2:18" s="1" customFormat="1" ht="14.45" hidden="1" customHeight="1">
      <c r="B37" s="39"/>
      <c r="C37" s="40"/>
      <c r="D37" s="40"/>
      <c r="E37" s="46" t="s">
        <v>45</v>
      </c>
      <c r="F37" s="47">
        <v>0</v>
      </c>
      <c r="G37" s="129" t="s">
        <v>41</v>
      </c>
      <c r="H37" s="303">
        <f>ROUND((((SUM(BI107:BI114)+SUM(BI133:BI435))+SUM(BI437:BI441))),2)</f>
        <v>0</v>
      </c>
      <c r="I37" s="294"/>
      <c r="J37" s="294"/>
      <c r="K37" s="40"/>
      <c r="L37" s="40"/>
      <c r="M37" s="303">
        <v>0</v>
      </c>
      <c r="N37" s="294"/>
      <c r="O37" s="294"/>
      <c r="P37" s="294"/>
      <c r="Q37" s="40"/>
      <c r="R37" s="41"/>
    </row>
    <row r="38" spans="2:18" s="1" customFormat="1" ht="6.9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2:18" s="1" customFormat="1" ht="25.35" customHeight="1">
      <c r="B39" s="39"/>
      <c r="C39" s="125"/>
      <c r="D39" s="130" t="s">
        <v>46</v>
      </c>
      <c r="E39" s="79"/>
      <c r="F39" s="79"/>
      <c r="G39" s="131" t="s">
        <v>47</v>
      </c>
      <c r="H39" s="132" t="s">
        <v>48</v>
      </c>
      <c r="I39" s="79"/>
      <c r="J39" s="79"/>
      <c r="K39" s="79"/>
      <c r="L39" s="304">
        <f>SUM(M31:M37)</f>
        <v>0</v>
      </c>
      <c r="M39" s="304"/>
      <c r="N39" s="304"/>
      <c r="O39" s="304"/>
      <c r="P39" s="305"/>
      <c r="Q39" s="125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s="1" customFormat="1" ht="14.45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2:18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 ht="15">
      <c r="B50" s="39"/>
      <c r="C50" s="40"/>
      <c r="D50" s="54" t="s">
        <v>49</v>
      </c>
      <c r="E50" s="55"/>
      <c r="F50" s="55"/>
      <c r="G50" s="55"/>
      <c r="H50" s="56"/>
      <c r="I50" s="40"/>
      <c r="J50" s="54" t="s">
        <v>50</v>
      </c>
      <c r="K50" s="55"/>
      <c r="L50" s="55"/>
      <c r="M50" s="55"/>
      <c r="N50" s="55"/>
      <c r="O50" s="55"/>
      <c r="P50" s="56"/>
      <c r="Q50" s="40"/>
      <c r="R50" s="41"/>
    </row>
    <row r="51" spans="2:18">
      <c r="B51" s="27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8"/>
    </row>
    <row r="52" spans="2:18">
      <c r="B52" s="27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8"/>
    </row>
    <row r="53" spans="2:18">
      <c r="B53" s="27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8"/>
    </row>
    <row r="54" spans="2:18">
      <c r="B54" s="27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8"/>
    </row>
    <row r="55" spans="2:18">
      <c r="B55" s="27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8"/>
    </row>
    <row r="56" spans="2:18">
      <c r="B56" s="27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8"/>
    </row>
    <row r="57" spans="2:18">
      <c r="B57" s="27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8"/>
    </row>
    <row r="58" spans="2:18">
      <c r="B58" s="27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8"/>
    </row>
    <row r="59" spans="2:18" s="1" customFormat="1" ht="15">
      <c r="B59" s="39"/>
      <c r="C59" s="40"/>
      <c r="D59" s="59" t="s">
        <v>51</v>
      </c>
      <c r="E59" s="60"/>
      <c r="F59" s="60"/>
      <c r="G59" s="61" t="s">
        <v>52</v>
      </c>
      <c r="H59" s="62"/>
      <c r="I59" s="40"/>
      <c r="J59" s="59" t="s">
        <v>51</v>
      </c>
      <c r="K59" s="60"/>
      <c r="L59" s="60"/>
      <c r="M59" s="60"/>
      <c r="N59" s="61" t="s">
        <v>52</v>
      </c>
      <c r="O59" s="60"/>
      <c r="P59" s="62"/>
      <c r="Q59" s="40"/>
      <c r="R59" s="41"/>
    </row>
    <row r="60" spans="2:18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 ht="15">
      <c r="B61" s="39"/>
      <c r="C61" s="40"/>
      <c r="D61" s="54" t="s">
        <v>53</v>
      </c>
      <c r="E61" s="55"/>
      <c r="F61" s="55"/>
      <c r="G61" s="55"/>
      <c r="H61" s="56"/>
      <c r="I61" s="40"/>
      <c r="J61" s="54" t="s">
        <v>54</v>
      </c>
      <c r="K61" s="55"/>
      <c r="L61" s="55"/>
      <c r="M61" s="55"/>
      <c r="N61" s="55"/>
      <c r="O61" s="55"/>
      <c r="P61" s="56"/>
      <c r="Q61" s="40"/>
      <c r="R61" s="41"/>
    </row>
    <row r="62" spans="2:18">
      <c r="B62" s="27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8"/>
    </row>
    <row r="63" spans="2:18">
      <c r="B63" s="27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8"/>
    </row>
    <row r="64" spans="2:18">
      <c r="B64" s="27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8"/>
    </row>
    <row r="65" spans="2:18">
      <c r="B65" s="27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8"/>
    </row>
    <row r="66" spans="2:18">
      <c r="B66" s="27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8"/>
    </row>
    <row r="67" spans="2:18">
      <c r="B67" s="27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8"/>
    </row>
    <row r="68" spans="2:18">
      <c r="B68" s="27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8"/>
    </row>
    <row r="69" spans="2:18">
      <c r="B69" s="27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8"/>
    </row>
    <row r="70" spans="2:18" s="1" customFormat="1" ht="15">
      <c r="B70" s="39"/>
      <c r="C70" s="40"/>
      <c r="D70" s="59" t="s">
        <v>51</v>
      </c>
      <c r="E70" s="60"/>
      <c r="F70" s="60"/>
      <c r="G70" s="61" t="s">
        <v>52</v>
      </c>
      <c r="H70" s="62"/>
      <c r="I70" s="40"/>
      <c r="J70" s="59" t="s">
        <v>51</v>
      </c>
      <c r="K70" s="60"/>
      <c r="L70" s="60"/>
      <c r="M70" s="60"/>
      <c r="N70" s="61" t="s">
        <v>52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0000000000003" customHeight="1">
      <c r="B76" s="39"/>
      <c r="C76" s="242" t="s">
        <v>148</v>
      </c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18</v>
      </c>
      <c r="D78" s="40"/>
      <c r="E78" s="40"/>
      <c r="F78" s="295" t="str">
        <f>F6</f>
        <v>Komunitné centrum Vyšný Orlík</v>
      </c>
      <c r="G78" s="296"/>
      <c r="H78" s="296"/>
      <c r="I78" s="296"/>
      <c r="J78" s="296"/>
      <c r="K78" s="296"/>
      <c r="L78" s="296"/>
      <c r="M78" s="296"/>
      <c r="N78" s="296"/>
      <c r="O78" s="296"/>
      <c r="P78" s="296"/>
      <c r="Q78" s="40"/>
      <c r="R78" s="41"/>
    </row>
    <row r="79" spans="2:18" ht="30" customHeight="1">
      <c r="B79" s="27"/>
      <c r="C79" s="34" t="s">
        <v>143</v>
      </c>
      <c r="D79" s="30"/>
      <c r="E79" s="30"/>
      <c r="F79" s="295" t="s">
        <v>144</v>
      </c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30"/>
      <c r="R79" s="28"/>
    </row>
    <row r="80" spans="2:18" s="1" customFormat="1" ht="36.950000000000003" customHeight="1">
      <c r="B80" s="39"/>
      <c r="C80" s="73" t="s">
        <v>145</v>
      </c>
      <c r="D80" s="40"/>
      <c r="E80" s="40"/>
      <c r="F80" s="244" t="str">
        <f>F8</f>
        <v>001 - Búracie práce</v>
      </c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40"/>
      <c r="R80" s="41"/>
    </row>
    <row r="81" spans="2:47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1"/>
    </row>
    <row r="82" spans="2:47" s="1" customFormat="1" ht="18" customHeight="1">
      <c r="B82" s="39"/>
      <c r="C82" s="34" t="s">
        <v>22</v>
      </c>
      <c r="D82" s="40"/>
      <c r="E82" s="40"/>
      <c r="F82" s="32" t="str">
        <f>F10</f>
        <v>Vyšný Orlík</v>
      </c>
      <c r="G82" s="40"/>
      <c r="H82" s="40"/>
      <c r="I82" s="40"/>
      <c r="J82" s="40"/>
      <c r="K82" s="34" t="s">
        <v>24</v>
      </c>
      <c r="L82" s="40"/>
      <c r="M82" s="297" t="str">
        <f>IF(O10="","",O10)</f>
        <v/>
      </c>
      <c r="N82" s="297"/>
      <c r="O82" s="297"/>
      <c r="P82" s="297"/>
      <c r="Q82" s="40"/>
      <c r="R82" s="41"/>
    </row>
    <row r="83" spans="2:47" s="1" customFormat="1" ht="6.95" customHeight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1"/>
    </row>
    <row r="84" spans="2:47" s="1" customFormat="1" ht="15">
      <c r="B84" s="39"/>
      <c r="C84" s="34" t="s">
        <v>25</v>
      </c>
      <c r="D84" s="40"/>
      <c r="E84" s="40"/>
      <c r="F84" s="32" t="str">
        <f>E13</f>
        <v xml:space="preserve"> </v>
      </c>
      <c r="G84" s="40"/>
      <c r="H84" s="40"/>
      <c r="I84" s="40"/>
      <c r="J84" s="40"/>
      <c r="K84" s="34" t="s">
        <v>30</v>
      </c>
      <c r="L84" s="40"/>
      <c r="M84" s="250" t="str">
        <f>E19</f>
        <v>AIP projekt s.r.o.</v>
      </c>
      <c r="N84" s="250"/>
      <c r="O84" s="250"/>
      <c r="P84" s="250"/>
      <c r="Q84" s="250"/>
      <c r="R84" s="41"/>
    </row>
    <row r="85" spans="2:47" s="1" customFormat="1" ht="14.45" customHeight="1">
      <c r="B85" s="39"/>
      <c r="C85" s="34" t="s">
        <v>29</v>
      </c>
      <c r="D85" s="40"/>
      <c r="E85" s="40"/>
      <c r="F85" s="32" t="str">
        <f>IF(E16="","",E16)</f>
        <v/>
      </c>
      <c r="G85" s="40"/>
      <c r="H85" s="40"/>
      <c r="I85" s="40"/>
      <c r="J85" s="40"/>
      <c r="K85" s="34" t="s">
        <v>33</v>
      </c>
      <c r="L85" s="40"/>
      <c r="M85" s="250" t="str">
        <f>E22</f>
        <v>Ing. Matúš Holova</v>
      </c>
      <c r="N85" s="250"/>
      <c r="O85" s="250"/>
      <c r="P85" s="250"/>
      <c r="Q85" s="250"/>
      <c r="R85" s="41"/>
    </row>
    <row r="86" spans="2:47" s="1" customFormat="1" ht="10.35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1"/>
    </row>
    <row r="87" spans="2:47" s="1" customFormat="1" ht="29.25" customHeight="1">
      <c r="B87" s="39"/>
      <c r="C87" s="301" t="s">
        <v>149</v>
      </c>
      <c r="D87" s="302"/>
      <c r="E87" s="302"/>
      <c r="F87" s="302"/>
      <c r="G87" s="302"/>
      <c r="H87" s="125"/>
      <c r="I87" s="125"/>
      <c r="J87" s="125"/>
      <c r="K87" s="125"/>
      <c r="L87" s="125"/>
      <c r="M87" s="125"/>
      <c r="N87" s="301" t="s">
        <v>150</v>
      </c>
      <c r="O87" s="302"/>
      <c r="P87" s="302"/>
      <c r="Q87" s="302"/>
      <c r="R87" s="41"/>
    </row>
    <row r="88" spans="2:47" s="1" customFormat="1" ht="10.35" customHeight="1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1"/>
    </row>
    <row r="89" spans="2:47" s="1" customFormat="1" ht="29.25" customHeight="1">
      <c r="B89" s="39"/>
      <c r="C89" s="133" t="s">
        <v>151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226">
        <f>N133</f>
        <v>0</v>
      </c>
      <c r="O89" s="298"/>
      <c r="P89" s="298"/>
      <c r="Q89" s="298"/>
      <c r="R89" s="41"/>
      <c r="AU89" s="23" t="s">
        <v>152</v>
      </c>
    </row>
    <row r="90" spans="2:47" s="7" customFormat="1" ht="24.95" customHeight="1">
      <c r="B90" s="134"/>
      <c r="C90" s="135"/>
      <c r="D90" s="136" t="s">
        <v>153</v>
      </c>
      <c r="E90" s="135"/>
      <c r="F90" s="135"/>
      <c r="G90" s="135"/>
      <c r="H90" s="135"/>
      <c r="I90" s="135"/>
      <c r="J90" s="135"/>
      <c r="K90" s="135"/>
      <c r="L90" s="135"/>
      <c r="M90" s="135"/>
      <c r="N90" s="291">
        <f>N134</f>
        <v>0</v>
      </c>
      <c r="O90" s="300"/>
      <c r="P90" s="300"/>
      <c r="Q90" s="300"/>
      <c r="R90" s="137"/>
    </row>
    <row r="91" spans="2:47" s="8" customFormat="1" ht="19.899999999999999" customHeight="1">
      <c r="B91" s="138"/>
      <c r="C91" s="103"/>
      <c r="D91" s="114" t="s">
        <v>154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1">
        <f>N135</f>
        <v>0</v>
      </c>
      <c r="O91" s="222"/>
      <c r="P91" s="222"/>
      <c r="Q91" s="222"/>
      <c r="R91" s="139"/>
    </row>
    <row r="92" spans="2:47" s="8" customFormat="1" ht="19.899999999999999" customHeight="1">
      <c r="B92" s="138"/>
      <c r="C92" s="103"/>
      <c r="D92" s="114" t="s">
        <v>155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1">
        <f>N148</f>
        <v>0</v>
      </c>
      <c r="O92" s="222"/>
      <c r="P92" s="222"/>
      <c r="Q92" s="222"/>
      <c r="R92" s="139"/>
    </row>
    <row r="93" spans="2:47" s="8" customFormat="1" ht="19.899999999999999" customHeight="1">
      <c r="B93" s="138"/>
      <c r="C93" s="103"/>
      <c r="D93" s="114" t="s">
        <v>156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21">
        <f>N149</f>
        <v>0</v>
      </c>
      <c r="O93" s="222"/>
      <c r="P93" s="222"/>
      <c r="Q93" s="222"/>
      <c r="R93" s="139"/>
    </row>
    <row r="94" spans="2:47" s="8" customFormat="1" ht="19.899999999999999" customHeight="1">
      <c r="B94" s="138"/>
      <c r="C94" s="103"/>
      <c r="D94" s="114" t="s">
        <v>157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21">
        <f>N159</f>
        <v>0</v>
      </c>
      <c r="O94" s="222"/>
      <c r="P94" s="222"/>
      <c r="Q94" s="222"/>
      <c r="R94" s="139"/>
    </row>
    <row r="95" spans="2:47" s="7" customFormat="1" ht="24.95" customHeight="1">
      <c r="B95" s="134"/>
      <c r="C95" s="135"/>
      <c r="D95" s="136" t="s">
        <v>158</v>
      </c>
      <c r="E95" s="135"/>
      <c r="F95" s="135"/>
      <c r="G95" s="135"/>
      <c r="H95" s="135"/>
      <c r="I95" s="135"/>
      <c r="J95" s="135"/>
      <c r="K95" s="135"/>
      <c r="L95" s="135"/>
      <c r="M95" s="135"/>
      <c r="N95" s="291">
        <f>N327</f>
        <v>0</v>
      </c>
      <c r="O95" s="300"/>
      <c r="P95" s="300"/>
      <c r="Q95" s="300"/>
      <c r="R95" s="137"/>
    </row>
    <row r="96" spans="2:47" s="8" customFormat="1" ht="19.899999999999999" customHeight="1">
      <c r="B96" s="138"/>
      <c r="C96" s="103"/>
      <c r="D96" s="114" t="s">
        <v>159</v>
      </c>
      <c r="E96" s="103"/>
      <c r="F96" s="103"/>
      <c r="G96" s="103"/>
      <c r="H96" s="103"/>
      <c r="I96" s="103"/>
      <c r="J96" s="103"/>
      <c r="K96" s="103"/>
      <c r="L96" s="103"/>
      <c r="M96" s="103"/>
      <c r="N96" s="221">
        <f>N328</f>
        <v>0</v>
      </c>
      <c r="O96" s="222"/>
      <c r="P96" s="222"/>
      <c r="Q96" s="222"/>
      <c r="R96" s="139"/>
    </row>
    <row r="97" spans="2:65" s="8" customFormat="1" ht="19.899999999999999" customHeight="1">
      <c r="B97" s="138"/>
      <c r="C97" s="103"/>
      <c r="D97" s="114" t="s">
        <v>160</v>
      </c>
      <c r="E97" s="103"/>
      <c r="F97" s="103"/>
      <c r="G97" s="103"/>
      <c r="H97" s="103"/>
      <c r="I97" s="103"/>
      <c r="J97" s="103"/>
      <c r="K97" s="103"/>
      <c r="L97" s="103"/>
      <c r="M97" s="103"/>
      <c r="N97" s="221">
        <f>N344</f>
        <v>0</v>
      </c>
      <c r="O97" s="222"/>
      <c r="P97" s="222"/>
      <c r="Q97" s="222"/>
      <c r="R97" s="139"/>
    </row>
    <row r="98" spans="2:65" s="8" customFormat="1" ht="19.899999999999999" customHeight="1">
      <c r="B98" s="138"/>
      <c r="C98" s="103"/>
      <c r="D98" s="114" t="s">
        <v>161</v>
      </c>
      <c r="E98" s="103"/>
      <c r="F98" s="103"/>
      <c r="G98" s="103"/>
      <c r="H98" s="103"/>
      <c r="I98" s="103"/>
      <c r="J98" s="103"/>
      <c r="K98" s="103"/>
      <c r="L98" s="103"/>
      <c r="M98" s="103"/>
      <c r="N98" s="221">
        <f>N348</f>
        <v>0</v>
      </c>
      <c r="O98" s="222"/>
      <c r="P98" s="222"/>
      <c r="Q98" s="222"/>
      <c r="R98" s="139"/>
    </row>
    <row r="99" spans="2:65" s="8" customFormat="1" ht="19.899999999999999" customHeight="1">
      <c r="B99" s="138"/>
      <c r="C99" s="103"/>
      <c r="D99" s="114" t="s">
        <v>162</v>
      </c>
      <c r="E99" s="103"/>
      <c r="F99" s="103"/>
      <c r="G99" s="103"/>
      <c r="H99" s="103"/>
      <c r="I99" s="103"/>
      <c r="J99" s="103"/>
      <c r="K99" s="103"/>
      <c r="L99" s="103"/>
      <c r="M99" s="103"/>
      <c r="N99" s="221">
        <f>N386</f>
        <v>0</v>
      </c>
      <c r="O99" s="222"/>
      <c r="P99" s="222"/>
      <c r="Q99" s="222"/>
      <c r="R99" s="139"/>
    </row>
    <row r="100" spans="2:65" s="8" customFormat="1" ht="19.899999999999999" customHeight="1">
      <c r="B100" s="138"/>
      <c r="C100" s="103"/>
      <c r="D100" s="114" t="s">
        <v>163</v>
      </c>
      <c r="E100" s="103"/>
      <c r="F100" s="103"/>
      <c r="G100" s="103"/>
      <c r="H100" s="103"/>
      <c r="I100" s="103"/>
      <c r="J100" s="103"/>
      <c r="K100" s="103"/>
      <c r="L100" s="103"/>
      <c r="M100" s="103"/>
      <c r="N100" s="221">
        <f>N397</f>
        <v>0</v>
      </c>
      <c r="O100" s="222"/>
      <c r="P100" s="222"/>
      <c r="Q100" s="222"/>
      <c r="R100" s="139"/>
    </row>
    <row r="101" spans="2:65" s="8" customFormat="1" ht="19.899999999999999" customHeight="1">
      <c r="B101" s="138"/>
      <c r="C101" s="103"/>
      <c r="D101" s="114" t="s">
        <v>164</v>
      </c>
      <c r="E101" s="103"/>
      <c r="F101" s="103"/>
      <c r="G101" s="103"/>
      <c r="H101" s="103"/>
      <c r="I101" s="103"/>
      <c r="J101" s="103"/>
      <c r="K101" s="103"/>
      <c r="L101" s="103"/>
      <c r="M101" s="103"/>
      <c r="N101" s="221">
        <f>N407</f>
        <v>0</v>
      </c>
      <c r="O101" s="222"/>
      <c r="P101" s="222"/>
      <c r="Q101" s="222"/>
      <c r="R101" s="139"/>
    </row>
    <row r="102" spans="2:65" s="8" customFormat="1" ht="19.899999999999999" customHeight="1">
      <c r="B102" s="138"/>
      <c r="C102" s="103"/>
      <c r="D102" s="114" t="s">
        <v>165</v>
      </c>
      <c r="E102" s="103"/>
      <c r="F102" s="103"/>
      <c r="G102" s="103"/>
      <c r="H102" s="103"/>
      <c r="I102" s="103"/>
      <c r="J102" s="103"/>
      <c r="K102" s="103"/>
      <c r="L102" s="103"/>
      <c r="M102" s="103"/>
      <c r="N102" s="221">
        <f>N428</f>
        <v>0</v>
      </c>
      <c r="O102" s="222"/>
      <c r="P102" s="222"/>
      <c r="Q102" s="222"/>
      <c r="R102" s="139"/>
    </row>
    <row r="103" spans="2:65" s="7" customFormat="1" ht="24.95" customHeight="1">
      <c r="B103" s="134"/>
      <c r="C103" s="135"/>
      <c r="D103" s="136" t="s">
        <v>166</v>
      </c>
      <c r="E103" s="135"/>
      <c r="F103" s="135"/>
      <c r="G103" s="135"/>
      <c r="H103" s="135"/>
      <c r="I103" s="135"/>
      <c r="J103" s="135"/>
      <c r="K103" s="135"/>
      <c r="L103" s="135"/>
      <c r="M103" s="135"/>
      <c r="N103" s="291">
        <f>N433</f>
        <v>0</v>
      </c>
      <c r="O103" s="300"/>
      <c r="P103" s="300"/>
      <c r="Q103" s="300"/>
      <c r="R103" s="137"/>
    </row>
    <row r="104" spans="2:65" s="8" customFormat="1" ht="19.899999999999999" customHeight="1">
      <c r="B104" s="138"/>
      <c r="C104" s="103"/>
      <c r="D104" s="114" t="s">
        <v>167</v>
      </c>
      <c r="E104" s="103"/>
      <c r="F104" s="103"/>
      <c r="G104" s="103"/>
      <c r="H104" s="103"/>
      <c r="I104" s="103"/>
      <c r="J104" s="103"/>
      <c r="K104" s="103"/>
      <c r="L104" s="103"/>
      <c r="M104" s="103"/>
      <c r="N104" s="221">
        <f>N434</f>
        <v>0</v>
      </c>
      <c r="O104" s="222"/>
      <c r="P104" s="222"/>
      <c r="Q104" s="222"/>
      <c r="R104" s="139"/>
    </row>
    <row r="105" spans="2:65" s="7" customFormat="1" ht="21.75" customHeight="1">
      <c r="B105" s="134"/>
      <c r="C105" s="135"/>
      <c r="D105" s="136" t="s">
        <v>168</v>
      </c>
      <c r="E105" s="135"/>
      <c r="F105" s="135"/>
      <c r="G105" s="135"/>
      <c r="H105" s="135"/>
      <c r="I105" s="135"/>
      <c r="J105" s="135"/>
      <c r="K105" s="135"/>
      <c r="L105" s="135"/>
      <c r="M105" s="135"/>
      <c r="N105" s="290">
        <f>N436</f>
        <v>0</v>
      </c>
      <c r="O105" s="300"/>
      <c r="P105" s="300"/>
      <c r="Q105" s="300"/>
      <c r="R105" s="137"/>
    </row>
    <row r="106" spans="2:65" s="1" customFormat="1" ht="21.75" customHeight="1"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1"/>
    </row>
    <row r="107" spans="2:65" s="1" customFormat="1" ht="29.25" customHeight="1">
      <c r="B107" s="39"/>
      <c r="C107" s="133" t="s">
        <v>169</v>
      </c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298">
        <f>ROUND(N108+N109+N110+N111+N112+N113,2)</f>
        <v>0</v>
      </c>
      <c r="O107" s="299"/>
      <c r="P107" s="299"/>
      <c r="Q107" s="299"/>
      <c r="R107" s="41"/>
      <c r="T107" s="140"/>
      <c r="U107" s="141" t="s">
        <v>39</v>
      </c>
    </row>
    <row r="108" spans="2:65" s="1" customFormat="1" ht="18" customHeight="1">
      <c r="B108" s="142"/>
      <c r="C108" s="143"/>
      <c r="D108" s="257" t="s">
        <v>170</v>
      </c>
      <c r="E108" s="292"/>
      <c r="F108" s="292"/>
      <c r="G108" s="292"/>
      <c r="H108" s="292"/>
      <c r="I108" s="143"/>
      <c r="J108" s="143"/>
      <c r="K108" s="143"/>
      <c r="L108" s="143"/>
      <c r="M108" s="143"/>
      <c r="N108" s="231">
        <f>ROUND(N89*T108,2)</f>
        <v>0</v>
      </c>
      <c r="O108" s="293"/>
      <c r="P108" s="293"/>
      <c r="Q108" s="293"/>
      <c r="R108" s="145"/>
      <c r="S108" s="146"/>
      <c r="T108" s="147"/>
      <c r="U108" s="148" t="s">
        <v>42</v>
      </c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9" t="s">
        <v>171</v>
      </c>
      <c r="AZ108" s="146"/>
      <c r="BA108" s="146"/>
      <c r="BB108" s="146"/>
      <c r="BC108" s="146"/>
      <c r="BD108" s="146"/>
      <c r="BE108" s="150">
        <f t="shared" ref="BE108:BE113" si="0">IF(U108="základná",N108,0)</f>
        <v>0</v>
      </c>
      <c r="BF108" s="150">
        <f t="shared" ref="BF108:BF113" si="1">IF(U108="znížená",N108,0)</f>
        <v>0</v>
      </c>
      <c r="BG108" s="150">
        <f t="shared" ref="BG108:BG113" si="2">IF(U108="zákl. prenesená",N108,0)</f>
        <v>0</v>
      </c>
      <c r="BH108" s="150">
        <f t="shared" ref="BH108:BH113" si="3">IF(U108="zníž. prenesená",N108,0)</f>
        <v>0</v>
      </c>
      <c r="BI108" s="150">
        <f t="shared" ref="BI108:BI113" si="4">IF(U108="nulová",N108,0)</f>
        <v>0</v>
      </c>
      <c r="BJ108" s="149" t="s">
        <v>87</v>
      </c>
      <c r="BK108" s="146"/>
      <c r="BL108" s="146"/>
      <c r="BM108" s="146"/>
    </row>
    <row r="109" spans="2:65" s="1" customFormat="1" ht="18" customHeight="1">
      <c r="B109" s="142"/>
      <c r="C109" s="143"/>
      <c r="D109" s="257" t="s">
        <v>172</v>
      </c>
      <c r="E109" s="292"/>
      <c r="F109" s="292"/>
      <c r="G109" s="292"/>
      <c r="H109" s="292"/>
      <c r="I109" s="143"/>
      <c r="J109" s="143"/>
      <c r="K109" s="143"/>
      <c r="L109" s="143"/>
      <c r="M109" s="143"/>
      <c r="N109" s="231">
        <f>ROUND(N89*T109,2)</f>
        <v>0</v>
      </c>
      <c r="O109" s="293"/>
      <c r="P109" s="293"/>
      <c r="Q109" s="293"/>
      <c r="R109" s="145"/>
      <c r="S109" s="146"/>
      <c r="T109" s="147"/>
      <c r="U109" s="148" t="s">
        <v>42</v>
      </c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9" t="s">
        <v>171</v>
      </c>
      <c r="AZ109" s="146"/>
      <c r="BA109" s="146"/>
      <c r="BB109" s="146"/>
      <c r="BC109" s="146"/>
      <c r="BD109" s="146"/>
      <c r="BE109" s="150">
        <f t="shared" si="0"/>
        <v>0</v>
      </c>
      <c r="BF109" s="150">
        <f t="shared" si="1"/>
        <v>0</v>
      </c>
      <c r="BG109" s="150">
        <f t="shared" si="2"/>
        <v>0</v>
      </c>
      <c r="BH109" s="150">
        <f t="shared" si="3"/>
        <v>0</v>
      </c>
      <c r="BI109" s="150">
        <f t="shared" si="4"/>
        <v>0</v>
      </c>
      <c r="BJ109" s="149" t="s">
        <v>87</v>
      </c>
      <c r="BK109" s="146"/>
      <c r="BL109" s="146"/>
      <c r="BM109" s="146"/>
    </row>
    <row r="110" spans="2:65" s="1" customFormat="1" ht="18" customHeight="1">
      <c r="B110" s="142"/>
      <c r="C110" s="143"/>
      <c r="D110" s="257" t="s">
        <v>173</v>
      </c>
      <c r="E110" s="292"/>
      <c r="F110" s="292"/>
      <c r="G110" s="292"/>
      <c r="H110" s="292"/>
      <c r="I110" s="143"/>
      <c r="J110" s="143"/>
      <c r="K110" s="143"/>
      <c r="L110" s="143"/>
      <c r="M110" s="143"/>
      <c r="N110" s="231">
        <f>ROUND(N89*T110,2)</f>
        <v>0</v>
      </c>
      <c r="O110" s="293"/>
      <c r="P110" s="293"/>
      <c r="Q110" s="293"/>
      <c r="R110" s="145"/>
      <c r="S110" s="146"/>
      <c r="T110" s="147"/>
      <c r="U110" s="148" t="s">
        <v>42</v>
      </c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9" t="s">
        <v>171</v>
      </c>
      <c r="AZ110" s="146"/>
      <c r="BA110" s="146"/>
      <c r="BB110" s="146"/>
      <c r="BC110" s="146"/>
      <c r="BD110" s="146"/>
      <c r="BE110" s="150">
        <f t="shared" si="0"/>
        <v>0</v>
      </c>
      <c r="BF110" s="150">
        <f t="shared" si="1"/>
        <v>0</v>
      </c>
      <c r="BG110" s="150">
        <f t="shared" si="2"/>
        <v>0</v>
      </c>
      <c r="BH110" s="150">
        <f t="shared" si="3"/>
        <v>0</v>
      </c>
      <c r="BI110" s="150">
        <f t="shared" si="4"/>
        <v>0</v>
      </c>
      <c r="BJ110" s="149" t="s">
        <v>87</v>
      </c>
      <c r="BK110" s="146"/>
      <c r="BL110" s="146"/>
      <c r="BM110" s="146"/>
    </row>
    <row r="111" spans="2:65" s="1" customFormat="1" ht="18" customHeight="1">
      <c r="B111" s="142"/>
      <c r="C111" s="143"/>
      <c r="D111" s="257" t="s">
        <v>174</v>
      </c>
      <c r="E111" s="292"/>
      <c r="F111" s="292"/>
      <c r="G111" s="292"/>
      <c r="H111" s="292"/>
      <c r="I111" s="143"/>
      <c r="J111" s="143"/>
      <c r="K111" s="143"/>
      <c r="L111" s="143"/>
      <c r="M111" s="143"/>
      <c r="N111" s="231">
        <f>ROUND(N89*T111,2)</f>
        <v>0</v>
      </c>
      <c r="O111" s="293"/>
      <c r="P111" s="293"/>
      <c r="Q111" s="293"/>
      <c r="R111" s="145"/>
      <c r="S111" s="146"/>
      <c r="T111" s="147"/>
      <c r="U111" s="148" t="s">
        <v>42</v>
      </c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146"/>
      <c r="AY111" s="149" t="s">
        <v>171</v>
      </c>
      <c r="AZ111" s="146"/>
      <c r="BA111" s="146"/>
      <c r="BB111" s="146"/>
      <c r="BC111" s="146"/>
      <c r="BD111" s="146"/>
      <c r="BE111" s="150">
        <f t="shared" si="0"/>
        <v>0</v>
      </c>
      <c r="BF111" s="150">
        <f t="shared" si="1"/>
        <v>0</v>
      </c>
      <c r="BG111" s="150">
        <f t="shared" si="2"/>
        <v>0</v>
      </c>
      <c r="BH111" s="150">
        <f t="shared" si="3"/>
        <v>0</v>
      </c>
      <c r="BI111" s="150">
        <f t="shared" si="4"/>
        <v>0</v>
      </c>
      <c r="BJ111" s="149" t="s">
        <v>87</v>
      </c>
      <c r="BK111" s="146"/>
      <c r="BL111" s="146"/>
      <c r="BM111" s="146"/>
    </row>
    <row r="112" spans="2:65" s="1" customFormat="1" ht="18" customHeight="1">
      <c r="B112" s="142"/>
      <c r="C112" s="143"/>
      <c r="D112" s="257" t="s">
        <v>175</v>
      </c>
      <c r="E112" s="292"/>
      <c r="F112" s="292"/>
      <c r="G112" s="292"/>
      <c r="H112" s="292"/>
      <c r="I112" s="143"/>
      <c r="J112" s="143"/>
      <c r="K112" s="143"/>
      <c r="L112" s="143"/>
      <c r="M112" s="143"/>
      <c r="N112" s="231">
        <f>ROUND(N89*T112,2)</f>
        <v>0</v>
      </c>
      <c r="O112" s="293"/>
      <c r="P112" s="293"/>
      <c r="Q112" s="293"/>
      <c r="R112" s="145"/>
      <c r="S112" s="146"/>
      <c r="T112" s="147"/>
      <c r="U112" s="148" t="s">
        <v>42</v>
      </c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146"/>
      <c r="AY112" s="149" t="s">
        <v>171</v>
      </c>
      <c r="AZ112" s="146"/>
      <c r="BA112" s="146"/>
      <c r="BB112" s="146"/>
      <c r="BC112" s="146"/>
      <c r="BD112" s="146"/>
      <c r="BE112" s="150">
        <f t="shared" si="0"/>
        <v>0</v>
      </c>
      <c r="BF112" s="150">
        <f t="shared" si="1"/>
        <v>0</v>
      </c>
      <c r="BG112" s="150">
        <f t="shared" si="2"/>
        <v>0</v>
      </c>
      <c r="BH112" s="150">
        <f t="shared" si="3"/>
        <v>0</v>
      </c>
      <c r="BI112" s="150">
        <f t="shared" si="4"/>
        <v>0</v>
      </c>
      <c r="BJ112" s="149" t="s">
        <v>87</v>
      </c>
      <c r="BK112" s="146"/>
      <c r="BL112" s="146"/>
      <c r="BM112" s="146"/>
    </row>
    <row r="113" spans="2:65" s="1" customFormat="1" ht="18" customHeight="1">
      <c r="B113" s="142"/>
      <c r="C113" s="143"/>
      <c r="D113" s="144" t="s">
        <v>176</v>
      </c>
      <c r="E113" s="143"/>
      <c r="F113" s="143"/>
      <c r="G113" s="143"/>
      <c r="H113" s="143"/>
      <c r="I113" s="143"/>
      <c r="J113" s="143"/>
      <c r="K113" s="143"/>
      <c r="L113" s="143"/>
      <c r="M113" s="143"/>
      <c r="N113" s="231">
        <f>ROUND(N89*T113,2)</f>
        <v>0</v>
      </c>
      <c r="O113" s="293"/>
      <c r="P113" s="293"/>
      <c r="Q113" s="293"/>
      <c r="R113" s="145"/>
      <c r="S113" s="146"/>
      <c r="T113" s="151"/>
      <c r="U113" s="152" t="s">
        <v>42</v>
      </c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146"/>
      <c r="AX113" s="146"/>
      <c r="AY113" s="149" t="s">
        <v>177</v>
      </c>
      <c r="AZ113" s="146"/>
      <c r="BA113" s="146"/>
      <c r="BB113" s="146"/>
      <c r="BC113" s="146"/>
      <c r="BD113" s="146"/>
      <c r="BE113" s="150">
        <f t="shared" si="0"/>
        <v>0</v>
      </c>
      <c r="BF113" s="150">
        <f t="shared" si="1"/>
        <v>0</v>
      </c>
      <c r="BG113" s="150">
        <f t="shared" si="2"/>
        <v>0</v>
      </c>
      <c r="BH113" s="150">
        <f t="shared" si="3"/>
        <v>0</v>
      </c>
      <c r="BI113" s="150">
        <f t="shared" si="4"/>
        <v>0</v>
      </c>
      <c r="BJ113" s="149" t="s">
        <v>87</v>
      </c>
      <c r="BK113" s="146"/>
      <c r="BL113" s="146"/>
      <c r="BM113" s="146"/>
    </row>
    <row r="114" spans="2:65" s="1" customFormat="1"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1"/>
    </row>
    <row r="115" spans="2:65" s="1" customFormat="1" ht="29.25" customHeight="1">
      <c r="B115" s="39"/>
      <c r="C115" s="124" t="s">
        <v>136</v>
      </c>
      <c r="D115" s="125"/>
      <c r="E115" s="125"/>
      <c r="F115" s="125"/>
      <c r="G115" s="125"/>
      <c r="H115" s="125"/>
      <c r="I115" s="125"/>
      <c r="J115" s="125"/>
      <c r="K115" s="125"/>
      <c r="L115" s="232">
        <f>ROUND(SUM(N89+N107),2)</f>
        <v>0</v>
      </c>
      <c r="M115" s="232"/>
      <c r="N115" s="232"/>
      <c r="O115" s="232"/>
      <c r="P115" s="232"/>
      <c r="Q115" s="232"/>
      <c r="R115" s="41"/>
    </row>
    <row r="116" spans="2:65" s="1" customFormat="1" ht="6.95" customHeight="1">
      <c r="B116" s="63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5"/>
    </row>
    <row r="120" spans="2:65" s="1" customFormat="1" ht="6.95" customHeight="1">
      <c r="B120" s="66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8"/>
    </row>
    <row r="121" spans="2:65" s="1" customFormat="1" ht="36.950000000000003" customHeight="1">
      <c r="B121" s="39"/>
      <c r="C121" s="242" t="s">
        <v>178</v>
      </c>
      <c r="D121" s="294"/>
      <c r="E121" s="294"/>
      <c r="F121" s="294"/>
      <c r="G121" s="294"/>
      <c r="H121" s="294"/>
      <c r="I121" s="294"/>
      <c r="J121" s="294"/>
      <c r="K121" s="294"/>
      <c r="L121" s="294"/>
      <c r="M121" s="294"/>
      <c r="N121" s="294"/>
      <c r="O121" s="294"/>
      <c r="P121" s="294"/>
      <c r="Q121" s="294"/>
      <c r="R121" s="41"/>
    </row>
    <row r="122" spans="2:65" s="1" customFormat="1" ht="6.95" customHeight="1"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1"/>
    </row>
    <row r="123" spans="2:65" s="1" customFormat="1" ht="30" customHeight="1">
      <c r="B123" s="39"/>
      <c r="C123" s="34" t="s">
        <v>18</v>
      </c>
      <c r="D123" s="40"/>
      <c r="E123" s="40"/>
      <c r="F123" s="295" t="str">
        <f>F6</f>
        <v>Komunitné centrum Vyšný Orlík</v>
      </c>
      <c r="G123" s="296"/>
      <c r="H123" s="296"/>
      <c r="I123" s="296"/>
      <c r="J123" s="296"/>
      <c r="K123" s="296"/>
      <c r="L123" s="296"/>
      <c r="M123" s="296"/>
      <c r="N123" s="296"/>
      <c r="O123" s="296"/>
      <c r="P123" s="296"/>
      <c r="Q123" s="40"/>
      <c r="R123" s="41"/>
    </row>
    <row r="124" spans="2:65" ht="30" customHeight="1">
      <c r="B124" s="27"/>
      <c r="C124" s="34" t="s">
        <v>143</v>
      </c>
      <c r="D124" s="30"/>
      <c r="E124" s="30"/>
      <c r="F124" s="295" t="s">
        <v>144</v>
      </c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  <c r="Q124" s="30"/>
      <c r="R124" s="28"/>
    </row>
    <row r="125" spans="2:65" s="1" customFormat="1" ht="36.950000000000003" customHeight="1">
      <c r="B125" s="39"/>
      <c r="C125" s="73" t="s">
        <v>145</v>
      </c>
      <c r="D125" s="40"/>
      <c r="E125" s="40"/>
      <c r="F125" s="244" t="str">
        <f>F8</f>
        <v>001 - Búracie práce</v>
      </c>
      <c r="G125" s="294"/>
      <c r="H125" s="294"/>
      <c r="I125" s="294"/>
      <c r="J125" s="294"/>
      <c r="K125" s="294"/>
      <c r="L125" s="294"/>
      <c r="M125" s="294"/>
      <c r="N125" s="294"/>
      <c r="O125" s="294"/>
      <c r="P125" s="294"/>
      <c r="Q125" s="40"/>
      <c r="R125" s="41"/>
    </row>
    <row r="126" spans="2:65" s="1" customFormat="1" ht="6.95" customHeight="1"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1"/>
    </row>
    <row r="127" spans="2:65" s="1" customFormat="1" ht="18" customHeight="1">
      <c r="B127" s="39"/>
      <c r="C127" s="34" t="s">
        <v>22</v>
      </c>
      <c r="D127" s="40"/>
      <c r="E127" s="40"/>
      <c r="F127" s="32" t="str">
        <f>F10</f>
        <v>Vyšný Orlík</v>
      </c>
      <c r="G127" s="40"/>
      <c r="H127" s="40"/>
      <c r="I127" s="40"/>
      <c r="J127" s="40"/>
      <c r="K127" s="34" t="s">
        <v>24</v>
      </c>
      <c r="L127" s="40"/>
      <c r="M127" s="297" t="str">
        <f>IF(O10="","",O10)</f>
        <v/>
      </c>
      <c r="N127" s="297"/>
      <c r="O127" s="297"/>
      <c r="P127" s="297"/>
      <c r="Q127" s="40"/>
      <c r="R127" s="41"/>
    </row>
    <row r="128" spans="2:65" s="1" customFormat="1" ht="6.95" customHeight="1"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1"/>
    </row>
    <row r="129" spans="2:65" s="1" customFormat="1" ht="15">
      <c r="B129" s="39"/>
      <c r="C129" s="34" t="s">
        <v>25</v>
      </c>
      <c r="D129" s="40"/>
      <c r="E129" s="40"/>
      <c r="F129" s="32" t="str">
        <f>E13</f>
        <v xml:space="preserve"> </v>
      </c>
      <c r="G129" s="40"/>
      <c r="H129" s="40"/>
      <c r="I129" s="40"/>
      <c r="J129" s="40"/>
      <c r="K129" s="34" t="s">
        <v>30</v>
      </c>
      <c r="L129" s="40"/>
      <c r="M129" s="250" t="str">
        <f>E19</f>
        <v>AIP projekt s.r.o.</v>
      </c>
      <c r="N129" s="250"/>
      <c r="O129" s="250"/>
      <c r="P129" s="250"/>
      <c r="Q129" s="250"/>
      <c r="R129" s="41"/>
    </row>
    <row r="130" spans="2:65" s="1" customFormat="1" ht="14.45" customHeight="1">
      <c r="B130" s="39"/>
      <c r="C130" s="34" t="s">
        <v>29</v>
      </c>
      <c r="D130" s="40"/>
      <c r="E130" s="40"/>
      <c r="F130" s="32" t="str">
        <f>IF(E16="","",E16)</f>
        <v/>
      </c>
      <c r="G130" s="40"/>
      <c r="H130" s="40"/>
      <c r="I130" s="40"/>
      <c r="J130" s="40"/>
      <c r="K130" s="34" t="s">
        <v>33</v>
      </c>
      <c r="L130" s="40"/>
      <c r="M130" s="250" t="str">
        <f>E22</f>
        <v>Ing. Matúš Holova</v>
      </c>
      <c r="N130" s="250"/>
      <c r="O130" s="250"/>
      <c r="P130" s="250"/>
      <c r="Q130" s="250"/>
      <c r="R130" s="41"/>
    </row>
    <row r="131" spans="2:65" s="1" customFormat="1" ht="10.35" customHeight="1"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1"/>
    </row>
    <row r="132" spans="2:65" s="9" customFormat="1" ht="29.25" customHeight="1">
      <c r="B132" s="153"/>
      <c r="C132" s="154" t="s">
        <v>179</v>
      </c>
      <c r="D132" s="155" t="s">
        <v>180</v>
      </c>
      <c r="E132" s="155" t="s">
        <v>57</v>
      </c>
      <c r="F132" s="286" t="s">
        <v>181</v>
      </c>
      <c r="G132" s="286"/>
      <c r="H132" s="286"/>
      <c r="I132" s="286"/>
      <c r="J132" s="155" t="s">
        <v>182</v>
      </c>
      <c r="K132" s="155" t="s">
        <v>183</v>
      </c>
      <c r="L132" s="286" t="s">
        <v>184</v>
      </c>
      <c r="M132" s="286"/>
      <c r="N132" s="286" t="s">
        <v>150</v>
      </c>
      <c r="O132" s="286"/>
      <c r="P132" s="286"/>
      <c r="Q132" s="287"/>
      <c r="R132" s="156"/>
      <c r="T132" s="80" t="s">
        <v>185</v>
      </c>
      <c r="U132" s="81" t="s">
        <v>39</v>
      </c>
      <c r="V132" s="81" t="s">
        <v>186</v>
      </c>
      <c r="W132" s="81" t="s">
        <v>187</v>
      </c>
      <c r="X132" s="81" t="s">
        <v>188</v>
      </c>
      <c r="Y132" s="81" t="s">
        <v>189</v>
      </c>
      <c r="Z132" s="81" t="s">
        <v>190</v>
      </c>
      <c r="AA132" s="82" t="s">
        <v>191</v>
      </c>
    </row>
    <row r="133" spans="2:65" s="1" customFormat="1" ht="29.25" customHeight="1">
      <c r="B133" s="39"/>
      <c r="C133" s="84" t="s">
        <v>147</v>
      </c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288">
        <f>BK133</f>
        <v>0</v>
      </c>
      <c r="O133" s="289"/>
      <c r="P133" s="289"/>
      <c r="Q133" s="289"/>
      <c r="R133" s="41"/>
      <c r="T133" s="83"/>
      <c r="U133" s="55"/>
      <c r="V133" s="55"/>
      <c r="W133" s="157">
        <f>W134+W327+W433+W436</f>
        <v>0</v>
      </c>
      <c r="X133" s="55"/>
      <c r="Y133" s="157">
        <f>Y134+Y327+Y433+Y436</f>
        <v>3.4448200000000003E-3</v>
      </c>
      <c r="Z133" s="55"/>
      <c r="AA133" s="158">
        <f>AA134+AA327+AA433+AA436</f>
        <v>69.347414609999987</v>
      </c>
      <c r="AT133" s="23" t="s">
        <v>74</v>
      </c>
      <c r="AU133" s="23" t="s">
        <v>152</v>
      </c>
      <c r="BK133" s="159">
        <f>BK134+BK327+BK433+BK436</f>
        <v>0</v>
      </c>
    </row>
    <row r="134" spans="2:65" s="10" customFormat="1" ht="37.35" customHeight="1">
      <c r="B134" s="160"/>
      <c r="C134" s="161"/>
      <c r="D134" s="162" t="s">
        <v>153</v>
      </c>
      <c r="E134" s="162"/>
      <c r="F134" s="162"/>
      <c r="G134" s="162"/>
      <c r="H134" s="162"/>
      <c r="I134" s="162"/>
      <c r="J134" s="162"/>
      <c r="K134" s="162"/>
      <c r="L134" s="162"/>
      <c r="M134" s="162"/>
      <c r="N134" s="290">
        <f>BK134</f>
        <v>0</v>
      </c>
      <c r="O134" s="291"/>
      <c r="P134" s="291"/>
      <c r="Q134" s="291"/>
      <c r="R134" s="163"/>
      <c r="T134" s="164"/>
      <c r="U134" s="161"/>
      <c r="V134" s="161"/>
      <c r="W134" s="165">
        <f>W135+W148+W149+W159</f>
        <v>0</v>
      </c>
      <c r="X134" s="161"/>
      <c r="Y134" s="165">
        <f>Y135+Y148+Y149+Y159</f>
        <v>0</v>
      </c>
      <c r="Z134" s="161"/>
      <c r="AA134" s="166">
        <f>AA135+AA148+AA149+AA159</f>
        <v>60.682174999999994</v>
      </c>
      <c r="AR134" s="167" t="s">
        <v>82</v>
      </c>
      <c r="AT134" s="168" t="s">
        <v>74</v>
      </c>
      <c r="AU134" s="168" t="s">
        <v>75</v>
      </c>
      <c r="AY134" s="167" t="s">
        <v>192</v>
      </c>
      <c r="BK134" s="169">
        <f>BK135+BK148+BK149+BK159</f>
        <v>0</v>
      </c>
    </row>
    <row r="135" spans="2:65" s="10" customFormat="1" ht="19.899999999999999" customHeight="1">
      <c r="B135" s="160"/>
      <c r="C135" s="161"/>
      <c r="D135" s="170" t="s">
        <v>154</v>
      </c>
      <c r="E135" s="170"/>
      <c r="F135" s="170"/>
      <c r="G135" s="170"/>
      <c r="H135" s="170"/>
      <c r="I135" s="170"/>
      <c r="J135" s="170"/>
      <c r="K135" s="170"/>
      <c r="L135" s="170"/>
      <c r="M135" s="170"/>
      <c r="N135" s="280">
        <f>BK135</f>
        <v>0</v>
      </c>
      <c r="O135" s="281"/>
      <c r="P135" s="281"/>
      <c r="Q135" s="281"/>
      <c r="R135" s="163"/>
      <c r="T135" s="164"/>
      <c r="U135" s="161"/>
      <c r="V135" s="161"/>
      <c r="W135" s="165">
        <f>SUM(W136:W147)</f>
        <v>0</v>
      </c>
      <c r="X135" s="161"/>
      <c r="Y135" s="165">
        <f>SUM(Y136:Y147)</f>
        <v>0</v>
      </c>
      <c r="Z135" s="161"/>
      <c r="AA135" s="166">
        <f>SUM(AA136:AA147)</f>
        <v>0</v>
      </c>
      <c r="AR135" s="167" t="s">
        <v>82</v>
      </c>
      <c r="AT135" s="168" t="s">
        <v>74</v>
      </c>
      <c r="AU135" s="168" t="s">
        <v>82</v>
      </c>
      <c r="AY135" s="167" t="s">
        <v>192</v>
      </c>
      <c r="BK135" s="169">
        <f>SUM(BK136:BK147)</f>
        <v>0</v>
      </c>
    </row>
    <row r="136" spans="2:65" s="1" customFormat="1" ht="25.5" customHeight="1">
      <c r="B136" s="142"/>
      <c r="C136" s="171" t="s">
        <v>82</v>
      </c>
      <c r="D136" s="171" t="s">
        <v>193</v>
      </c>
      <c r="E136" s="172" t="s">
        <v>194</v>
      </c>
      <c r="F136" s="268" t="s">
        <v>195</v>
      </c>
      <c r="G136" s="268"/>
      <c r="H136" s="268"/>
      <c r="I136" s="268"/>
      <c r="J136" s="173" t="s">
        <v>196</v>
      </c>
      <c r="K136" s="174">
        <v>51.8</v>
      </c>
      <c r="L136" s="277">
        <v>0</v>
      </c>
      <c r="M136" s="277"/>
      <c r="N136" s="267">
        <f>ROUND(L136*K136,2)</f>
        <v>0</v>
      </c>
      <c r="O136" s="267"/>
      <c r="P136" s="267"/>
      <c r="Q136" s="267"/>
      <c r="R136" s="145"/>
      <c r="T136" s="175" t="s">
        <v>5</v>
      </c>
      <c r="U136" s="48" t="s">
        <v>42</v>
      </c>
      <c r="V136" s="40"/>
      <c r="W136" s="176">
        <f>V136*K136</f>
        <v>0</v>
      </c>
      <c r="X136" s="176">
        <v>0</v>
      </c>
      <c r="Y136" s="176">
        <f>X136*K136</f>
        <v>0</v>
      </c>
      <c r="Z136" s="176">
        <v>0</v>
      </c>
      <c r="AA136" s="177">
        <f>Z136*K136</f>
        <v>0</v>
      </c>
      <c r="AR136" s="23" t="s">
        <v>197</v>
      </c>
      <c r="AT136" s="23" t="s">
        <v>193</v>
      </c>
      <c r="AU136" s="23" t="s">
        <v>87</v>
      </c>
      <c r="AY136" s="23" t="s">
        <v>192</v>
      </c>
      <c r="BE136" s="118">
        <f>IF(U136="základná",N136,0)</f>
        <v>0</v>
      </c>
      <c r="BF136" s="118">
        <f>IF(U136="znížená",N136,0)</f>
        <v>0</v>
      </c>
      <c r="BG136" s="118">
        <f>IF(U136="zákl. prenesená",N136,0)</f>
        <v>0</v>
      </c>
      <c r="BH136" s="118">
        <f>IF(U136="zníž. prenesená",N136,0)</f>
        <v>0</v>
      </c>
      <c r="BI136" s="118">
        <f>IF(U136="nulová",N136,0)</f>
        <v>0</v>
      </c>
      <c r="BJ136" s="23" t="s">
        <v>87</v>
      </c>
      <c r="BK136" s="118">
        <f>ROUND(L136*K136,2)</f>
        <v>0</v>
      </c>
      <c r="BL136" s="23" t="s">
        <v>197</v>
      </c>
      <c r="BM136" s="23" t="s">
        <v>198</v>
      </c>
    </row>
    <row r="137" spans="2:65" s="1" customFormat="1" ht="38.25" customHeight="1">
      <c r="B137" s="142"/>
      <c r="C137" s="171" t="s">
        <v>87</v>
      </c>
      <c r="D137" s="171" t="s">
        <v>193</v>
      </c>
      <c r="E137" s="172" t="s">
        <v>199</v>
      </c>
      <c r="F137" s="268" t="s">
        <v>200</v>
      </c>
      <c r="G137" s="268"/>
      <c r="H137" s="268"/>
      <c r="I137" s="268"/>
      <c r="J137" s="173" t="s">
        <v>196</v>
      </c>
      <c r="K137" s="174">
        <v>51.8</v>
      </c>
      <c r="L137" s="277">
        <v>0</v>
      </c>
      <c r="M137" s="277"/>
      <c r="N137" s="267">
        <f>ROUND(L137*K137,2)</f>
        <v>0</v>
      </c>
      <c r="O137" s="267"/>
      <c r="P137" s="267"/>
      <c r="Q137" s="267"/>
      <c r="R137" s="145"/>
      <c r="T137" s="175" t="s">
        <v>5</v>
      </c>
      <c r="U137" s="48" t="s">
        <v>42</v>
      </c>
      <c r="V137" s="40"/>
      <c r="W137" s="176">
        <f>V137*K137</f>
        <v>0</v>
      </c>
      <c r="X137" s="176">
        <v>0</v>
      </c>
      <c r="Y137" s="176">
        <f>X137*K137</f>
        <v>0</v>
      </c>
      <c r="Z137" s="176">
        <v>0</v>
      </c>
      <c r="AA137" s="177">
        <f>Z137*K137</f>
        <v>0</v>
      </c>
      <c r="AR137" s="23" t="s">
        <v>197</v>
      </c>
      <c r="AT137" s="23" t="s">
        <v>193</v>
      </c>
      <c r="AU137" s="23" t="s">
        <v>87</v>
      </c>
      <c r="AY137" s="23" t="s">
        <v>192</v>
      </c>
      <c r="BE137" s="118">
        <f>IF(U137="základná",N137,0)</f>
        <v>0</v>
      </c>
      <c r="BF137" s="118">
        <f>IF(U137="znížená",N137,0)</f>
        <v>0</v>
      </c>
      <c r="BG137" s="118">
        <f>IF(U137="zákl. prenesená",N137,0)</f>
        <v>0</v>
      </c>
      <c r="BH137" s="118">
        <f>IF(U137="zníž. prenesená",N137,0)</f>
        <v>0</v>
      </c>
      <c r="BI137" s="118">
        <f>IF(U137="nulová",N137,0)</f>
        <v>0</v>
      </c>
      <c r="BJ137" s="23" t="s">
        <v>87</v>
      </c>
      <c r="BK137" s="118">
        <f>ROUND(L137*K137,2)</f>
        <v>0</v>
      </c>
      <c r="BL137" s="23" t="s">
        <v>197</v>
      </c>
      <c r="BM137" s="23" t="s">
        <v>201</v>
      </c>
    </row>
    <row r="138" spans="2:65" s="1" customFormat="1" ht="38.25" customHeight="1">
      <c r="B138" s="142"/>
      <c r="C138" s="171" t="s">
        <v>202</v>
      </c>
      <c r="D138" s="171" t="s">
        <v>193</v>
      </c>
      <c r="E138" s="172" t="s">
        <v>203</v>
      </c>
      <c r="F138" s="268" t="s">
        <v>204</v>
      </c>
      <c r="G138" s="268"/>
      <c r="H138" s="268"/>
      <c r="I138" s="268"/>
      <c r="J138" s="173" t="s">
        <v>196</v>
      </c>
      <c r="K138" s="174">
        <v>51.8</v>
      </c>
      <c r="L138" s="277">
        <v>0</v>
      </c>
      <c r="M138" s="277"/>
      <c r="N138" s="267">
        <f>ROUND(L138*K138,2)</f>
        <v>0</v>
      </c>
      <c r="O138" s="267"/>
      <c r="P138" s="267"/>
      <c r="Q138" s="267"/>
      <c r="R138" s="145"/>
      <c r="T138" s="175" t="s">
        <v>5</v>
      </c>
      <c r="U138" s="48" t="s">
        <v>42</v>
      </c>
      <c r="V138" s="40"/>
      <c r="W138" s="176">
        <f>V138*K138</f>
        <v>0</v>
      </c>
      <c r="X138" s="176">
        <v>0</v>
      </c>
      <c r="Y138" s="176">
        <f>X138*K138</f>
        <v>0</v>
      </c>
      <c r="Z138" s="176">
        <v>0</v>
      </c>
      <c r="AA138" s="177">
        <f>Z138*K138</f>
        <v>0</v>
      </c>
      <c r="AR138" s="23" t="s">
        <v>197</v>
      </c>
      <c r="AT138" s="23" t="s">
        <v>193</v>
      </c>
      <c r="AU138" s="23" t="s">
        <v>87</v>
      </c>
      <c r="AY138" s="23" t="s">
        <v>192</v>
      </c>
      <c r="BE138" s="118">
        <f>IF(U138="základná",N138,0)</f>
        <v>0</v>
      </c>
      <c r="BF138" s="118">
        <f>IF(U138="znížená",N138,0)</f>
        <v>0</v>
      </c>
      <c r="BG138" s="118">
        <f>IF(U138="zákl. prenesená",N138,0)</f>
        <v>0</v>
      </c>
      <c r="BH138" s="118">
        <f>IF(U138="zníž. prenesená",N138,0)</f>
        <v>0</v>
      </c>
      <c r="BI138" s="118">
        <f>IF(U138="nulová",N138,0)</f>
        <v>0</v>
      </c>
      <c r="BJ138" s="23" t="s">
        <v>87</v>
      </c>
      <c r="BK138" s="118">
        <f>ROUND(L138*K138,2)</f>
        <v>0</v>
      </c>
      <c r="BL138" s="23" t="s">
        <v>197</v>
      </c>
      <c r="BM138" s="23" t="s">
        <v>205</v>
      </c>
    </row>
    <row r="139" spans="2:65" s="1" customFormat="1" ht="16.5" customHeight="1">
      <c r="B139" s="142"/>
      <c r="C139" s="171" t="s">
        <v>197</v>
      </c>
      <c r="D139" s="171" t="s">
        <v>193</v>
      </c>
      <c r="E139" s="172" t="s">
        <v>206</v>
      </c>
      <c r="F139" s="268" t="s">
        <v>207</v>
      </c>
      <c r="G139" s="268"/>
      <c r="H139" s="268"/>
      <c r="I139" s="268"/>
      <c r="J139" s="173" t="s">
        <v>208</v>
      </c>
      <c r="K139" s="174">
        <v>0.64</v>
      </c>
      <c r="L139" s="277">
        <v>0</v>
      </c>
      <c r="M139" s="277"/>
      <c r="N139" s="267">
        <f>ROUND(L139*K139,2)</f>
        <v>0</v>
      </c>
      <c r="O139" s="267"/>
      <c r="P139" s="267"/>
      <c r="Q139" s="267"/>
      <c r="R139" s="145"/>
      <c r="T139" s="175" t="s">
        <v>5</v>
      </c>
      <c r="U139" s="48" t="s">
        <v>42</v>
      </c>
      <c r="V139" s="40"/>
      <c r="W139" s="176">
        <f>V139*K139</f>
        <v>0</v>
      </c>
      <c r="X139" s="176">
        <v>0</v>
      </c>
      <c r="Y139" s="176">
        <f>X139*K139</f>
        <v>0</v>
      </c>
      <c r="Z139" s="176">
        <v>0</v>
      </c>
      <c r="AA139" s="177">
        <f>Z139*K139</f>
        <v>0</v>
      </c>
      <c r="AR139" s="23" t="s">
        <v>197</v>
      </c>
      <c r="AT139" s="23" t="s">
        <v>193</v>
      </c>
      <c r="AU139" s="23" t="s">
        <v>87</v>
      </c>
      <c r="AY139" s="23" t="s">
        <v>192</v>
      </c>
      <c r="BE139" s="118">
        <f>IF(U139="základná",N139,0)</f>
        <v>0</v>
      </c>
      <c r="BF139" s="118">
        <f>IF(U139="znížená",N139,0)</f>
        <v>0</v>
      </c>
      <c r="BG139" s="118">
        <f>IF(U139="zákl. prenesená",N139,0)</f>
        <v>0</v>
      </c>
      <c r="BH139" s="118">
        <f>IF(U139="zníž. prenesená",N139,0)</f>
        <v>0</v>
      </c>
      <c r="BI139" s="118">
        <f>IF(U139="nulová",N139,0)</f>
        <v>0</v>
      </c>
      <c r="BJ139" s="23" t="s">
        <v>87</v>
      </c>
      <c r="BK139" s="118">
        <f>ROUND(L139*K139,2)</f>
        <v>0</v>
      </c>
      <c r="BL139" s="23" t="s">
        <v>197</v>
      </c>
      <c r="BM139" s="23" t="s">
        <v>209</v>
      </c>
    </row>
    <row r="140" spans="2:65" s="1" customFormat="1" ht="25.5" customHeight="1">
      <c r="B140" s="142"/>
      <c r="C140" s="171" t="s">
        <v>210</v>
      </c>
      <c r="D140" s="171" t="s">
        <v>193</v>
      </c>
      <c r="E140" s="172" t="s">
        <v>211</v>
      </c>
      <c r="F140" s="268" t="s">
        <v>212</v>
      </c>
      <c r="G140" s="268"/>
      <c r="H140" s="268"/>
      <c r="I140" s="268"/>
      <c r="J140" s="173" t="s">
        <v>213</v>
      </c>
      <c r="K140" s="174">
        <v>0.9</v>
      </c>
      <c r="L140" s="277">
        <v>0</v>
      </c>
      <c r="M140" s="277"/>
      <c r="N140" s="267">
        <f>ROUND(L140*K140,2)</f>
        <v>0</v>
      </c>
      <c r="O140" s="267"/>
      <c r="P140" s="267"/>
      <c r="Q140" s="267"/>
      <c r="R140" s="145"/>
      <c r="T140" s="175" t="s">
        <v>5</v>
      </c>
      <c r="U140" s="48" t="s">
        <v>42</v>
      </c>
      <c r="V140" s="40"/>
      <c r="W140" s="176">
        <f>V140*K140</f>
        <v>0</v>
      </c>
      <c r="X140" s="176">
        <v>0</v>
      </c>
      <c r="Y140" s="176">
        <f>X140*K140</f>
        <v>0</v>
      </c>
      <c r="Z140" s="176">
        <v>0</v>
      </c>
      <c r="AA140" s="177">
        <f>Z140*K140</f>
        <v>0</v>
      </c>
      <c r="AR140" s="23" t="s">
        <v>197</v>
      </c>
      <c r="AT140" s="23" t="s">
        <v>193</v>
      </c>
      <c r="AU140" s="23" t="s">
        <v>87</v>
      </c>
      <c r="AY140" s="23" t="s">
        <v>192</v>
      </c>
      <c r="BE140" s="118">
        <f>IF(U140="základná",N140,0)</f>
        <v>0</v>
      </c>
      <c r="BF140" s="118">
        <f>IF(U140="znížená",N140,0)</f>
        <v>0</v>
      </c>
      <c r="BG140" s="118">
        <f>IF(U140="zákl. prenesená",N140,0)</f>
        <v>0</v>
      </c>
      <c r="BH140" s="118">
        <f>IF(U140="zníž. prenesená",N140,0)</f>
        <v>0</v>
      </c>
      <c r="BI140" s="118">
        <f>IF(U140="nulová",N140,0)</f>
        <v>0</v>
      </c>
      <c r="BJ140" s="23" t="s">
        <v>87</v>
      </c>
      <c r="BK140" s="118">
        <f>ROUND(L140*K140,2)</f>
        <v>0</v>
      </c>
      <c r="BL140" s="23" t="s">
        <v>197</v>
      </c>
      <c r="BM140" s="23" t="s">
        <v>214</v>
      </c>
    </row>
    <row r="141" spans="2:65" s="11" customFormat="1" ht="16.5" customHeight="1">
      <c r="B141" s="178"/>
      <c r="C141" s="179"/>
      <c r="D141" s="179"/>
      <c r="E141" s="180" t="s">
        <v>5</v>
      </c>
      <c r="F141" s="269" t="s">
        <v>215</v>
      </c>
      <c r="G141" s="270"/>
      <c r="H141" s="270"/>
      <c r="I141" s="270"/>
      <c r="J141" s="179"/>
      <c r="K141" s="180" t="s">
        <v>5</v>
      </c>
      <c r="L141" s="179"/>
      <c r="M141" s="179"/>
      <c r="N141" s="179"/>
      <c r="O141" s="179"/>
      <c r="P141" s="179"/>
      <c r="Q141" s="179"/>
      <c r="R141" s="181"/>
      <c r="T141" s="182"/>
      <c r="U141" s="179"/>
      <c r="V141" s="179"/>
      <c r="W141" s="179"/>
      <c r="X141" s="179"/>
      <c r="Y141" s="179"/>
      <c r="Z141" s="179"/>
      <c r="AA141" s="183"/>
      <c r="AT141" s="184" t="s">
        <v>216</v>
      </c>
      <c r="AU141" s="184" t="s">
        <v>87</v>
      </c>
      <c r="AV141" s="11" t="s">
        <v>82</v>
      </c>
      <c r="AW141" s="11" t="s">
        <v>32</v>
      </c>
      <c r="AX141" s="11" t="s">
        <v>75</v>
      </c>
      <c r="AY141" s="184" t="s">
        <v>192</v>
      </c>
    </row>
    <row r="142" spans="2:65" s="12" customFormat="1" ht="16.5" customHeight="1">
      <c r="B142" s="185"/>
      <c r="C142" s="186"/>
      <c r="D142" s="186"/>
      <c r="E142" s="187" t="s">
        <v>5</v>
      </c>
      <c r="F142" s="271" t="s">
        <v>217</v>
      </c>
      <c r="G142" s="272"/>
      <c r="H142" s="272"/>
      <c r="I142" s="272"/>
      <c r="J142" s="186"/>
      <c r="K142" s="188">
        <v>0.9</v>
      </c>
      <c r="L142" s="186"/>
      <c r="M142" s="186"/>
      <c r="N142" s="186"/>
      <c r="O142" s="186"/>
      <c r="P142" s="186"/>
      <c r="Q142" s="186"/>
      <c r="R142" s="189"/>
      <c r="T142" s="190"/>
      <c r="U142" s="186"/>
      <c r="V142" s="186"/>
      <c r="W142" s="186"/>
      <c r="X142" s="186"/>
      <c r="Y142" s="186"/>
      <c r="Z142" s="186"/>
      <c r="AA142" s="191"/>
      <c r="AT142" s="192" t="s">
        <v>216</v>
      </c>
      <c r="AU142" s="192" t="s">
        <v>87</v>
      </c>
      <c r="AV142" s="12" t="s">
        <v>87</v>
      </c>
      <c r="AW142" s="12" t="s">
        <v>32</v>
      </c>
      <c r="AX142" s="12" t="s">
        <v>82</v>
      </c>
      <c r="AY142" s="192" t="s">
        <v>192</v>
      </c>
    </row>
    <row r="143" spans="2:65" s="1" customFormat="1" ht="25.5" customHeight="1">
      <c r="B143" s="142"/>
      <c r="C143" s="171" t="s">
        <v>218</v>
      </c>
      <c r="D143" s="171" t="s">
        <v>193</v>
      </c>
      <c r="E143" s="172" t="s">
        <v>219</v>
      </c>
      <c r="F143" s="268" t="s">
        <v>220</v>
      </c>
      <c r="G143" s="268"/>
      <c r="H143" s="268"/>
      <c r="I143" s="268"/>
      <c r="J143" s="173" t="s">
        <v>213</v>
      </c>
      <c r="K143" s="174">
        <v>0.9</v>
      </c>
      <c r="L143" s="277">
        <v>0</v>
      </c>
      <c r="M143" s="277"/>
      <c r="N143" s="267">
        <f>ROUND(L143*K143,2)</f>
        <v>0</v>
      </c>
      <c r="O143" s="267"/>
      <c r="P143" s="267"/>
      <c r="Q143" s="267"/>
      <c r="R143" s="145"/>
      <c r="T143" s="175" t="s">
        <v>5</v>
      </c>
      <c r="U143" s="48" t="s">
        <v>42</v>
      </c>
      <c r="V143" s="40"/>
      <c r="W143" s="176">
        <f>V143*K143</f>
        <v>0</v>
      </c>
      <c r="X143" s="176">
        <v>0</v>
      </c>
      <c r="Y143" s="176">
        <f>X143*K143</f>
        <v>0</v>
      </c>
      <c r="Z143" s="176">
        <v>0</v>
      </c>
      <c r="AA143" s="177">
        <f>Z143*K143</f>
        <v>0</v>
      </c>
      <c r="AR143" s="23" t="s">
        <v>197</v>
      </c>
      <c r="AT143" s="23" t="s">
        <v>193</v>
      </c>
      <c r="AU143" s="23" t="s">
        <v>87</v>
      </c>
      <c r="AY143" s="23" t="s">
        <v>192</v>
      </c>
      <c r="BE143" s="118">
        <f>IF(U143="základná",N143,0)</f>
        <v>0</v>
      </c>
      <c r="BF143" s="118">
        <f>IF(U143="znížená",N143,0)</f>
        <v>0</v>
      </c>
      <c r="BG143" s="118">
        <f>IF(U143="zákl. prenesená",N143,0)</f>
        <v>0</v>
      </c>
      <c r="BH143" s="118">
        <f>IF(U143="zníž. prenesená",N143,0)</f>
        <v>0</v>
      </c>
      <c r="BI143" s="118">
        <f>IF(U143="nulová",N143,0)</f>
        <v>0</v>
      </c>
      <c r="BJ143" s="23" t="s">
        <v>87</v>
      </c>
      <c r="BK143" s="118">
        <f>ROUND(L143*K143,2)</f>
        <v>0</v>
      </c>
      <c r="BL143" s="23" t="s">
        <v>197</v>
      </c>
      <c r="BM143" s="23" t="s">
        <v>221</v>
      </c>
    </row>
    <row r="144" spans="2:65" s="1" customFormat="1" ht="38.25" customHeight="1">
      <c r="B144" s="142"/>
      <c r="C144" s="171" t="s">
        <v>222</v>
      </c>
      <c r="D144" s="171" t="s">
        <v>193</v>
      </c>
      <c r="E144" s="172" t="s">
        <v>223</v>
      </c>
      <c r="F144" s="268" t="s">
        <v>224</v>
      </c>
      <c r="G144" s="268"/>
      <c r="H144" s="268"/>
      <c r="I144" s="268"/>
      <c r="J144" s="173" t="s">
        <v>213</v>
      </c>
      <c r="K144" s="174">
        <v>0.9</v>
      </c>
      <c r="L144" s="277">
        <v>0</v>
      </c>
      <c r="M144" s="277"/>
      <c r="N144" s="267">
        <f>ROUND(L144*K144,2)</f>
        <v>0</v>
      </c>
      <c r="O144" s="267"/>
      <c r="P144" s="267"/>
      <c r="Q144" s="267"/>
      <c r="R144" s="145"/>
      <c r="T144" s="175" t="s">
        <v>5</v>
      </c>
      <c r="U144" s="48" t="s">
        <v>42</v>
      </c>
      <c r="V144" s="40"/>
      <c r="W144" s="176">
        <f>V144*K144</f>
        <v>0</v>
      </c>
      <c r="X144" s="176">
        <v>0</v>
      </c>
      <c r="Y144" s="176">
        <f>X144*K144</f>
        <v>0</v>
      </c>
      <c r="Z144" s="176">
        <v>0</v>
      </c>
      <c r="AA144" s="177">
        <f>Z144*K144</f>
        <v>0</v>
      </c>
      <c r="AR144" s="23" t="s">
        <v>197</v>
      </c>
      <c r="AT144" s="23" t="s">
        <v>193</v>
      </c>
      <c r="AU144" s="23" t="s">
        <v>87</v>
      </c>
      <c r="AY144" s="23" t="s">
        <v>192</v>
      </c>
      <c r="BE144" s="118">
        <f>IF(U144="základná",N144,0)</f>
        <v>0</v>
      </c>
      <c r="BF144" s="118">
        <f>IF(U144="znížená",N144,0)</f>
        <v>0</v>
      </c>
      <c r="BG144" s="118">
        <f>IF(U144="zákl. prenesená",N144,0)</f>
        <v>0</v>
      </c>
      <c r="BH144" s="118">
        <f>IF(U144="zníž. prenesená",N144,0)</f>
        <v>0</v>
      </c>
      <c r="BI144" s="118">
        <f>IF(U144="nulová",N144,0)</f>
        <v>0</v>
      </c>
      <c r="BJ144" s="23" t="s">
        <v>87</v>
      </c>
      <c r="BK144" s="118">
        <f>ROUND(L144*K144,2)</f>
        <v>0</v>
      </c>
      <c r="BL144" s="23" t="s">
        <v>197</v>
      </c>
      <c r="BM144" s="23" t="s">
        <v>225</v>
      </c>
    </row>
    <row r="145" spans="2:65" s="1" customFormat="1" ht="51" customHeight="1">
      <c r="B145" s="142"/>
      <c r="C145" s="171" t="s">
        <v>226</v>
      </c>
      <c r="D145" s="171" t="s">
        <v>193</v>
      </c>
      <c r="E145" s="172" t="s">
        <v>227</v>
      </c>
      <c r="F145" s="268" t="s">
        <v>228</v>
      </c>
      <c r="G145" s="268"/>
      <c r="H145" s="268"/>
      <c r="I145" s="268"/>
      <c r="J145" s="173" t="s">
        <v>213</v>
      </c>
      <c r="K145" s="174">
        <v>0.9</v>
      </c>
      <c r="L145" s="277">
        <v>0</v>
      </c>
      <c r="M145" s="277"/>
      <c r="N145" s="267">
        <f>ROUND(L145*K145,2)</f>
        <v>0</v>
      </c>
      <c r="O145" s="267"/>
      <c r="P145" s="267"/>
      <c r="Q145" s="267"/>
      <c r="R145" s="145"/>
      <c r="T145" s="175" t="s">
        <v>5</v>
      </c>
      <c r="U145" s="48" t="s">
        <v>42</v>
      </c>
      <c r="V145" s="40"/>
      <c r="W145" s="176">
        <f>V145*K145</f>
        <v>0</v>
      </c>
      <c r="X145" s="176">
        <v>0</v>
      </c>
      <c r="Y145" s="176">
        <f>X145*K145</f>
        <v>0</v>
      </c>
      <c r="Z145" s="176">
        <v>0</v>
      </c>
      <c r="AA145" s="177">
        <f>Z145*K145</f>
        <v>0</v>
      </c>
      <c r="AR145" s="23" t="s">
        <v>197</v>
      </c>
      <c r="AT145" s="23" t="s">
        <v>193</v>
      </c>
      <c r="AU145" s="23" t="s">
        <v>87</v>
      </c>
      <c r="AY145" s="23" t="s">
        <v>192</v>
      </c>
      <c r="BE145" s="118">
        <f>IF(U145="základná",N145,0)</f>
        <v>0</v>
      </c>
      <c r="BF145" s="118">
        <f>IF(U145="znížená",N145,0)</f>
        <v>0</v>
      </c>
      <c r="BG145" s="118">
        <f>IF(U145="zákl. prenesená",N145,0)</f>
        <v>0</v>
      </c>
      <c r="BH145" s="118">
        <f>IF(U145="zníž. prenesená",N145,0)</f>
        <v>0</v>
      </c>
      <c r="BI145" s="118">
        <f>IF(U145="nulová",N145,0)</f>
        <v>0</v>
      </c>
      <c r="BJ145" s="23" t="s">
        <v>87</v>
      </c>
      <c r="BK145" s="118">
        <f>ROUND(L145*K145,2)</f>
        <v>0</v>
      </c>
      <c r="BL145" s="23" t="s">
        <v>197</v>
      </c>
      <c r="BM145" s="23" t="s">
        <v>229</v>
      </c>
    </row>
    <row r="146" spans="2:65" s="1" customFormat="1" ht="25.5" customHeight="1">
      <c r="B146" s="142"/>
      <c r="C146" s="171" t="s">
        <v>230</v>
      </c>
      <c r="D146" s="171" t="s">
        <v>193</v>
      </c>
      <c r="E146" s="172" t="s">
        <v>231</v>
      </c>
      <c r="F146" s="268" t="s">
        <v>232</v>
      </c>
      <c r="G146" s="268"/>
      <c r="H146" s="268"/>
      <c r="I146" s="268"/>
      <c r="J146" s="173" t="s">
        <v>213</v>
      </c>
      <c r="K146" s="174">
        <v>0.9</v>
      </c>
      <c r="L146" s="277">
        <v>0</v>
      </c>
      <c r="M146" s="277"/>
      <c r="N146" s="267">
        <f>ROUND(L146*K146,2)</f>
        <v>0</v>
      </c>
      <c r="O146" s="267"/>
      <c r="P146" s="267"/>
      <c r="Q146" s="267"/>
      <c r="R146" s="145"/>
      <c r="T146" s="175" t="s">
        <v>5</v>
      </c>
      <c r="U146" s="48" t="s">
        <v>42</v>
      </c>
      <c r="V146" s="40"/>
      <c r="W146" s="176">
        <f>V146*K146</f>
        <v>0</v>
      </c>
      <c r="X146" s="176">
        <v>0</v>
      </c>
      <c r="Y146" s="176">
        <f>X146*K146</f>
        <v>0</v>
      </c>
      <c r="Z146" s="176">
        <v>0</v>
      </c>
      <c r="AA146" s="177">
        <f>Z146*K146</f>
        <v>0</v>
      </c>
      <c r="AR146" s="23" t="s">
        <v>197</v>
      </c>
      <c r="AT146" s="23" t="s">
        <v>193</v>
      </c>
      <c r="AU146" s="23" t="s">
        <v>87</v>
      </c>
      <c r="AY146" s="23" t="s">
        <v>192</v>
      </c>
      <c r="BE146" s="118">
        <f>IF(U146="základná",N146,0)</f>
        <v>0</v>
      </c>
      <c r="BF146" s="118">
        <f>IF(U146="znížená",N146,0)</f>
        <v>0</v>
      </c>
      <c r="BG146" s="118">
        <f>IF(U146="zákl. prenesená",N146,0)</f>
        <v>0</v>
      </c>
      <c r="BH146" s="118">
        <f>IF(U146="zníž. prenesená",N146,0)</f>
        <v>0</v>
      </c>
      <c r="BI146" s="118">
        <f>IF(U146="nulová",N146,0)</f>
        <v>0</v>
      </c>
      <c r="BJ146" s="23" t="s">
        <v>87</v>
      </c>
      <c r="BK146" s="118">
        <f>ROUND(L146*K146,2)</f>
        <v>0</v>
      </c>
      <c r="BL146" s="23" t="s">
        <v>197</v>
      </c>
      <c r="BM146" s="23" t="s">
        <v>233</v>
      </c>
    </row>
    <row r="147" spans="2:65" s="1" customFormat="1" ht="25.5" customHeight="1">
      <c r="B147" s="142"/>
      <c r="C147" s="171" t="s">
        <v>234</v>
      </c>
      <c r="D147" s="171" t="s">
        <v>193</v>
      </c>
      <c r="E147" s="172" t="s">
        <v>235</v>
      </c>
      <c r="F147" s="268" t="s">
        <v>236</v>
      </c>
      <c r="G147" s="268"/>
      <c r="H147" s="268"/>
      <c r="I147" s="268"/>
      <c r="J147" s="173" t="s">
        <v>208</v>
      </c>
      <c r="K147" s="174">
        <v>1.62</v>
      </c>
      <c r="L147" s="277">
        <v>0</v>
      </c>
      <c r="M147" s="277"/>
      <c r="N147" s="267">
        <f>ROUND(L147*K147,2)</f>
        <v>0</v>
      </c>
      <c r="O147" s="267"/>
      <c r="P147" s="267"/>
      <c r="Q147" s="267"/>
      <c r="R147" s="145"/>
      <c r="T147" s="175" t="s">
        <v>5</v>
      </c>
      <c r="U147" s="48" t="s">
        <v>42</v>
      </c>
      <c r="V147" s="40"/>
      <c r="W147" s="176">
        <f>V147*K147</f>
        <v>0</v>
      </c>
      <c r="X147" s="176">
        <v>0</v>
      </c>
      <c r="Y147" s="176">
        <f>X147*K147</f>
        <v>0</v>
      </c>
      <c r="Z147" s="176">
        <v>0</v>
      </c>
      <c r="AA147" s="177">
        <f>Z147*K147</f>
        <v>0</v>
      </c>
      <c r="AR147" s="23" t="s">
        <v>197</v>
      </c>
      <c r="AT147" s="23" t="s">
        <v>193</v>
      </c>
      <c r="AU147" s="23" t="s">
        <v>87</v>
      </c>
      <c r="AY147" s="23" t="s">
        <v>192</v>
      </c>
      <c r="BE147" s="118">
        <f>IF(U147="základná",N147,0)</f>
        <v>0</v>
      </c>
      <c r="BF147" s="118">
        <f>IF(U147="znížená",N147,0)</f>
        <v>0</v>
      </c>
      <c r="BG147" s="118">
        <f>IF(U147="zákl. prenesená",N147,0)</f>
        <v>0</v>
      </c>
      <c r="BH147" s="118">
        <f>IF(U147="zníž. prenesená",N147,0)</f>
        <v>0</v>
      </c>
      <c r="BI147" s="118">
        <f>IF(U147="nulová",N147,0)</f>
        <v>0</v>
      </c>
      <c r="BJ147" s="23" t="s">
        <v>87</v>
      </c>
      <c r="BK147" s="118">
        <f>ROUND(L147*K147,2)</f>
        <v>0</v>
      </c>
      <c r="BL147" s="23" t="s">
        <v>197</v>
      </c>
      <c r="BM147" s="23" t="s">
        <v>237</v>
      </c>
    </row>
    <row r="148" spans="2:65" s="10" customFormat="1" ht="29.85" customHeight="1">
      <c r="B148" s="160"/>
      <c r="C148" s="161"/>
      <c r="D148" s="170" t="s">
        <v>155</v>
      </c>
      <c r="E148" s="170"/>
      <c r="F148" s="170"/>
      <c r="G148" s="170"/>
      <c r="H148" s="170"/>
      <c r="I148" s="170"/>
      <c r="J148" s="170"/>
      <c r="K148" s="170"/>
      <c r="L148" s="170"/>
      <c r="M148" s="170"/>
      <c r="N148" s="284">
        <f>BK148</f>
        <v>0</v>
      </c>
      <c r="O148" s="285"/>
      <c r="P148" s="285"/>
      <c r="Q148" s="285"/>
      <c r="R148" s="163"/>
      <c r="T148" s="164"/>
      <c r="U148" s="161"/>
      <c r="V148" s="161"/>
      <c r="W148" s="165">
        <v>0</v>
      </c>
      <c r="X148" s="161"/>
      <c r="Y148" s="165">
        <v>0</v>
      </c>
      <c r="Z148" s="161"/>
      <c r="AA148" s="166">
        <v>0</v>
      </c>
      <c r="AR148" s="167" t="s">
        <v>82</v>
      </c>
      <c r="AT148" s="168" t="s">
        <v>74</v>
      </c>
      <c r="AU148" s="168" t="s">
        <v>82</v>
      </c>
      <c r="AY148" s="167" t="s">
        <v>192</v>
      </c>
      <c r="BK148" s="169">
        <v>0</v>
      </c>
    </row>
    <row r="149" spans="2:65" s="10" customFormat="1" ht="19.899999999999999" customHeight="1">
      <c r="B149" s="160"/>
      <c r="C149" s="161"/>
      <c r="D149" s="170" t="s">
        <v>156</v>
      </c>
      <c r="E149" s="170"/>
      <c r="F149" s="170"/>
      <c r="G149" s="170"/>
      <c r="H149" s="170"/>
      <c r="I149" s="170"/>
      <c r="J149" s="170"/>
      <c r="K149" s="170"/>
      <c r="L149" s="170"/>
      <c r="M149" s="170"/>
      <c r="N149" s="280">
        <f>BK149</f>
        <v>0</v>
      </c>
      <c r="O149" s="281"/>
      <c r="P149" s="281"/>
      <c r="Q149" s="281"/>
      <c r="R149" s="163"/>
      <c r="T149" s="164"/>
      <c r="U149" s="161"/>
      <c r="V149" s="161"/>
      <c r="W149" s="165">
        <f>SUM(W150:W158)</f>
        <v>0</v>
      </c>
      <c r="X149" s="161"/>
      <c r="Y149" s="165">
        <f>SUM(Y150:Y158)</f>
        <v>0</v>
      </c>
      <c r="Z149" s="161"/>
      <c r="AA149" s="166">
        <f>SUM(AA150:AA158)</f>
        <v>0</v>
      </c>
      <c r="AR149" s="167" t="s">
        <v>82</v>
      </c>
      <c r="AT149" s="168" t="s">
        <v>74</v>
      </c>
      <c r="AU149" s="168" t="s">
        <v>82</v>
      </c>
      <c r="AY149" s="167" t="s">
        <v>192</v>
      </c>
      <c r="BK149" s="169">
        <f>SUM(BK150:BK158)</f>
        <v>0</v>
      </c>
    </row>
    <row r="150" spans="2:65" s="1" customFormat="1" ht="25.5" customHeight="1">
      <c r="B150" s="142"/>
      <c r="C150" s="171" t="s">
        <v>238</v>
      </c>
      <c r="D150" s="171" t="s">
        <v>193</v>
      </c>
      <c r="E150" s="172" t="s">
        <v>239</v>
      </c>
      <c r="F150" s="268" t="s">
        <v>240</v>
      </c>
      <c r="G150" s="268"/>
      <c r="H150" s="268"/>
      <c r="I150" s="268"/>
      <c r="J150" s="173" t="s">
        <v>196</v>
      </c>
      <c r="K150" s="174">
        <v>155.19399999999999</v>
      </c>
      <c r="L150" s="277">
        <v>0</v>
      </c>
      <c r="M150" s="277"/>
      <c r="N150" s="267">
        <f>ROUND(L150*K150,2)</f>
        <v>0</v>
      </c>
      <c r="O150" s="267"/>
      <c r="P150" s="267"/>
      <c r="Q150" s="267"/>
      <c r="R150" s="145"/>
      <c r="T150" s="175" t="s">
        <v>5</v>
      </c>
      <c r="U150" s="48" t="s">
        <v>42</v>
      </c>
      <c r="V150" s="40"/>
      <c r="W150" s="176">
        <f>V150*K150</f>
        <v>0</v>
      </c>
      <c r="X150" s="176">
        <v>0</v>
      </c>
      <c r="Y150" s="176">
        <f>X150*K150</f>
        <v>0</v>
      </c>
      <c r="Z150" s="176">
        <v>0</v>
      </c>
      <c r="AA150" s="177">
        <f>Z150*K150</f>
        <v>0</v>
      </c>
      <c r="AR150" s="23" t="s">
        <v>197</v>
      </c>
      <c r="AT150" s="23" t="s">
        <v>193</v>
      </c>
      <c r="AU150" s="23" t="s">
        <v>87</v>
      </c>
      <c r="AY150" s="23" t="s">
        <v>192</v>
      </c>
      <c r="BE150" s="118">
        <f>IF(U150="základná",N150,0)</f>
        <v>0</v>
      </c>
      <c r="BF150" s="118">
        <f>IF(U150="znížená",N150,0)</f>
        <v>0</v>
      </c>
      <c r="BG150" s="118">
        <f>IF(U150="zákl. prenesená",N150,0)</f>
        <v>0</v>
      </c>
      <c r="BH150" s="118">
        <f>IF(U150="zníž. prenesená",N150,0)</f>
        <v>0</v>
      </c>
      <c r="BI150" s="118">
        <f>IF(U150="nulová",N150,0)</f>
        <v>0</v>
      </c>
      <c r="BJ150" s="23" t="s">
        <v>87</v>
      </c>
      <c r="BK150" s="118">
        <f>ROUND(L150*K150,2)</f>
        <v>0</v>
      </c>
      <c r="BL150" s="23" t="s">
        <v>197</v>
      </c>
      <c r="BM150" s="23" t="s">
        <v>241</v>
      </c>
    </row>
    <row r="151" spans="2:65" s="11" customFormat="1" ht="16.5" customHeight="1">
      <c r="B151" s="178"/>
      <c r="C151" s="179"/>
      <c r="D151" s="179"/>
      <c r="E151" s="180" t="s">
        <v>5</v>
      </c>
      <c r="F151" s="269" t="s">
        <v>242</v>
      </c>
      <c r="G151" s="270"/>
      <c r="H151" s="270"/>
      <c r="I151" s="270"/>
      <c r="J151" s="179"/>
      <c r="K151" s="180" t="s">
        <v>5</v>
      </c>
      <c r="L151" s="179"/>
      <c r="M151" s="179"/>
      <c r="N151" s="179"/>
      <c r="O151" s="179"/>
      <c r="P151" s="179"/>
      <c r="Q151" s="179"/>
      <c r="R151" s="181"/>
      <c r="T151" s="182"/>
      <c r="U151" s="179"/>
      <c r="V151" s="179"/>
      <c r="W151" s="179"/>
      <c r="X151" s="179"/>
      <c r="Y151" s="179"/>
      <c r="Z151" s="179"/>
      <c r="AA151" s="183"/>
      <c r="AT151" s="184" t="s">
        <v>216</v>
      </c>
      <c r="AU151" s="184" t="s">
        <v>87</v>
      </c>
      <c r="AV151" s="11" t="s">
        <v>82</v>
      </c>
      <c r="AW151" s="11" t="s">
        <v>32</v>
      </c>
      <c r="AX151" s="11" t="s">
        <v>75</v>
      </c>
      <c r="AY151" s="184" t="s">
        <v>192</v>
      </c>
    </row>
    <row r="152" spans="2:65" s="11" customFormat="1" ht="16.5" customHeight="1">
      <c r="B152" s="178"/>
      <c r="C152" s="179"/>
      <c r="D152" s="179"/>
      <c r="E152" s="180" t="s">
        <v>5</v>
      </c>
      <c r="F152" s="273" t="s">
        <v>243</v>
      </c>
      <c r="G152" s="274"/>
      <c r="H152" s="274"/>
      <c r="I152" s="274"/>
      <c r="J152" s="179"/>
      <c r="K152" s="180" t="s">
        <v>5</v>
      </c>
      <c r="L152" s="179"/>
      <c r="M152" s="179"/>
      <c r="N152" s="179"/>
      <c r="O152" s="179"/>
      <c r="P152" s="179"/>
      <c r="Q152" s="179"/>
      <c r="R152" s="181"/>
      <c r="T152" s="182"/>
      <c r="U152" s="179"/>
      <c r="V152" s="179"/>
      <c r="W152" s="179"/>
      <c r="X152" s="179"/>
      <c r="Y152" s="179"/>
      <c r="Z152" s="179"/>
      <c r="AA152" s="183"/>
      <c r="AT152" s="184" t="s">
        <v>216</v>
      </c>
      <c r="AU152" s="184" t="s">
        <v>87</v>
      </c>
      <c r="AV152" s="11" t="s">
        <v>82</v>
      </c>
      <c r="AW152" s="11" t="s">
        <v>32</v>
      </c>
      <c r="AX152" s="11" t="s">
        <v>75</v>
      </c>
      <c r="AY152" s="184" t="s">
        <v>192</v>
      </c>
    </row>
    <row r="153" spans="2:65" s="12" customFormat="1" ht="16.5" customHeight="1">
      <c r="B153" s="185"/>
      <c r="C153" s="186"/>
      <c r="D153" s="186"/>
      <c r="E153" s="187" t="s">
        <v>5</v>
      </c>
      <c r="F153" s="271" t="s">
        <v>244</v>
      </c>
      <c r="G153" s="272"/>
      <c r="H153" s="272"/>
      <c r="I153" s="272"/>
      <c r="J153" s="186"/>
      <c r="K153" s="188">
        <v>35.776000000000003</v>
      </c>
      <c r="L153" s="186"/>
      <c r="M153" s="186"/>
      <c r="N153" s="186"/>
      <c r="O153" s="186"/>
      <c r="P153" s="186"/>
      <c r="Q153" s="186"/>
      <c r="R153" s="189"/>
      <c r="T153" s="190"/>
      <c r="U153" s="186"/>
      <c r="V153" s="186"/>
      <c r="W153" s="186"/>
      <c r="X153" s="186"/>
      <c r="Y153" s="186"/>
      <c r="Z153" s="186"/>
      <c r="AA153" s="191"/>
      <c r="AT153" s="192" t="s">
        <v>216</v>
      </c>
      <c r="AU153" s="192" t="s">
        <v>87</v>
      </c>
      <c r="AV153" s="12" t="s">
        <v>87</v>
      </c>
      <c r="AW153" s="12" t="s">
        <v>32</v>
      </c>
      <c r="AX153" s="12" t="s">
        <v>75</v>
      </c>
      <c r="AY153" s="192" t="s">
        <v>192</v>
      </c>
    </row>
    <row r="154" spans="2:65" s="12" customFormat="1" ht="16.5" customHeight="1">
      <c r="B154" s="185"/>
      <c r="C154" s="186"/>
      <c r="D154" s="186"/>
      <c r="E154" s="187" t="s">
        <v>5</v>
      </c>
      <c r="F154" s="271" t="s">
        <v>245</v>
      </c>
      <c r="G154" s="272"/>
      <c r="H154" s="272"/>
      <c r="I154" s="272"/>
      <c r="J154" s="186"/>
      <c r="K154" s="188">
        <v>69.16</v>
      </c>
      <c r="L154" s="186"/>
      <c r="M154" s="186"/>
      <c r="N154" s="186"/>
      <c r="O154" s="186"/>
      <c r="P154" s="186"/>
      <c r="Q154" s="186"/>
      <c r="R154" s="189"/>
      <c r="T154" s="190"/>
      <c r="U154" s="186"/>
      <c r="V154" s="186"/>
      <c r="W154" s="186"/>
      <c r="X154" s="186"/>
      <c r="Y154" s="186"/>
      <c r="Z154" s="186"/>
      <c r="AA154" s="191"/>
      <c r="AT154" s="192" t="s">
        <v>216</v>
      </c>
      <c r="AU154" s="192" t="s">
        <v>87</v>
      </c>
      <c r="AV154" s="12" t="s">
        <v>87</v>
      </c>
      <c r="AW154" s="12" t="s">
        <v>32</v>
      </c>
      <c r="AX154" s="12" t="s">
        <v>75</v>
      </c>
      <c r="AY154" s="192" t="s">
        <v>192</v>
      </c>
    </row>
    <row r="155" spans="2:65" s="11" customFormat="1" ht="16.5" customHeight="1">
      <c r="B155" s="178"/>
      <c r="C155" s="179"/>
      <c r="D155" s="179"/>
      <c r="E155" s="180" t="s">
        <v>5</v>
      </c>
      <c r="F155" s="273" t="s">
        <v>246</v>
      </c>
      <c r="G155" s="274"/>
      <c r="H155" s="274"/>
      <c r="I155" s="274"/>
      <c r="J155" s="179"/>
      <c r="K155" s="180" t="s">
        <v>5</v>
      </c>
      <c r="L155" s="179"/>
      <c r="M155" s="179"/>
      <c r="N155" s="179"/>
      <c r="O155" s="179"/>
      <c r="P155" s="179"/>
      <c r="Q155" s="179"/>
      <c r="R155" s="181"/>
      <c r="T155" s="182"/>
      <c r="U155" s="179"/>
      <c r="V155" s="179"/>
      <c r="W155" s="179"/>
      <c r="X155" s="179"/>
      <c r="Y155" s="179"/>
      <c r="Z155" s="179"/>
      <c r="AA155" s="183"/>
      <c r="AT155" s="184" t="s">
        <v>216</v>
      </c>
      <c r="AU155" s="184" t="s">
        <v>87</v>
      </c>
      <c r="AV155" s="11" t="s">
        <v>82</v>
      </c>
      <c r="AW155" s="11" t="s">
        <v>32</v>
      </c>
      <c r="AX155" s="11" t="s">
        <v>75</v>
      </c>
      <c r="AY155" s="184" t="s">
        <v>192</v>
      </c>
    </row>
    <row r="156" spans="2:65" s="12" customFormat="1" ht="16.5" customHeight="1">
      <c r="B156" s="185"/>
      <c r="C156" s="186"/>
      <c r="D156" s="186"/>
      <c r="E156" s="187" t="s">
        <v>5</v>
      </c>
      <c r="F156" s="271" t="s">
        <v>247</v>
      </c>
      <c r="G156" s="272"/>
      <c r="H156" s="272"/>
      <c r="I156" s="272"/>
      <c r="J156" s="186"/>
      <c r="K156" s="188">
        <v>10.35</v>
      </c>
      <c r="L156" s="186"/>
      <c r="M156" s="186"/>
      <c r="N156" s="186"/>
      <c r="O156" s="186"/>
      <c r="P156" s="186"/>
      <c r="Q156" s="186"/>
      <c r="R156" s="189"/>
      <c r="T156" s="190"/>
      <c r="U156" s="186"/>
      <c r="V156" s="186"/>
      <c r="W156" s="186"/>
      <c r="X156" s="186"/>
      <c r="Y156" s="186"/>
      <c r="Z156" s="186"/>
      <c r="AA156" s="191"/>
      <c r="AT156" s="192" t="s">
        <v>216</v>
      </c>
      <c r="AU156" s="192" t="s">
        <v>87</v>
      </c>
      <c r="AV156" s="12" t="s">
        <v>87</v>
      </c>
      <c r="AW156" s="12" t="s">
        <v>32</v>
      </c>
      <c r="AX156" s="12" t="s">
        <v>75</v>
      </c>
      <c r="AY156" s="192" t="s">
        <v>192</v>
      </c>
    </row>
    <row r="157" spans="2:65" s="12" customFormat="1" ht="16.5" customHeight="1">
      <c r="B157" s="185"/>
      <c r="C157" s="186"/>
      <c r="D157" s="186"/>
      <c r="E157" s="187" t="s">
        <v>5</v>
      </c>
      <c r="F157" s="271" t="s">
        <v>248</v>
      </c>
      <c r="G157" s="272"/>
      <c r="H157" s="272"/>
      <c r="I157" s="272"/>
      <c r="J157" s="186"/>
      <c r="K157" s="188">
        <v>39.908000000000001</v>
      </c>
      <c r="L157" s="186"/>
      <c r="M157" s="186"/>
      <c r="N157" s="186"/>
      <c r="O157" s="186"/>
      <c r="P157" s="186"/>
      <c r="Q157" s="186"/>
      <c r="R157" s="189"/>
      <c r="T157" s="190"/>
      <c r="U157" s="186"/>
      <c r="V157" s="186"/>
      <c r="W157" s="186"/>
      <c r="X157" s="186"/>
      <c r="Y157" s="186"/>
      <c r="Z157" s="186"/>
      <c r="AA157" s="191"/>
      <c r="AT157" s="192" t="s">
        <v>216</v>
      </c>
      <c r="AU157" s="192" t="s">
        <v>87</v>
      </c>
      <c r="AV157" s="12" t="s">
        <v>87</v>
      </c>
      <c r="AW157" s="12" t="s">
        <v>32</v>
      </c>
      <c r="AX157" s="12" t="s">
        <v>75</v>
      </c>
      <c r="AY157" s="192" t="s">
        <v>192</v>
      </c>
    </row>
    <row r="158" spans="2:65" s="13" customFormat="1" ht="16.5" customHeight="1">
      <c r="B158" s="193"/>
      <c r="C158" s="194"/>
      <c r="D158" s="194"/>
      <c r="E158" s="195" t="s">
        <v>5</v>
      </c>
      <c r="F158" s="275" t="s">
        <v>249</v>
      </c>
      <c r="G158" s="276"/>
      <c r="H158" s="276"/>
      <c r="I158" s="276"/>
      <c r="J158" s="194"/>
      <c r="K158" s="196">
        <v>155.19399999999999</v>
      </c>
      <c r="L158" s="194"/>
      <c r="M158" s="194"/>
      <c r="N158" s="194"/>
      <c r="O158" s="194"/>
      <c r="P158" s="194"/>
      <c r="Q158" s="194"/>
      <c r="R158" s="197"/>
      <c r="T158" s="198"/>
      <c r="U158" s="194"/>
      <c r="V158" s="194"/>
      <c r="W158" s="194"/>
      <c r="X158" s="194"/>
      <c r="Y158" s="194"/>
      <c r="Z158" s="194"/>
      <c r="AA158" s="199"/>
      <c r="AT158" s="200" t="s">
        <v>216</v>
      </c>
      <c r="AU158" s="200" t="s">
        <v>87</v>
      </c>
      <c r="AV158" s="13" t="s">
        <v>197</v>
      </c>
      <c r="AW158" s="13" t="s">
        <v>32</v>
      </c>
      <c r="AX158" s="13" t="s">
        <v>82</v>
      </c>
      <c r="AY158" s="200" t="s">
        <v>192</v>
      </c>
    </row>
    <row r="159" spans="2:65" s="10" customFormat="1" ht="29.85" customHeight="1">
      <c r="B159" s="160"/>
      <c r="C159" s="161"/>
      <c r="D159" s="170" t="s">
        <v>157</v>
      </c>
      <c r="E159" s="170"/>
      <c r="F159" s="170"/>
      <c r="G159" s="170"/>
      <c r="H159" s="170"/>
      <c r="I159" s="170"/>
      <c r="J159" s="170"/>
      <c r="K159" s="170"/>
      <c r="L159" s="170"/>
      <c r="M159" s="170"/>
      <c r="N159" s="280">
        <f>BK159</f>
        <v>0</v>
      </c>
      <c r="O159" s="281"/>
      <c r="P159" s="281"/>
      <c r="Q159" s="281"/>
      <c r="R159" s="163"/>
      <c r="T159" s="164"/>
      <c r="U159" s="161"/>
      <c r="V159" s="161"/>
      <c r="W159" s="165">
        <f>SUM(W160:W326)</f>
        <v>0</v>
      </c>
      <c r="X159" s="161"/>
      <c r="Y159" s="165">
        <f>SUM(Y160:Y326)</f>
        <v>0</v>
      </c>
      <c r="Z159" s="161"/>
      <c r="AA159" s="166">
        <f>SUM(AA160:AA326)</f>
        <v>60.682174999999994</v>
      </c>
      <c r="AR159" s="167" t="s">
        <v>82</v>
      </c>
      <c r="AT159" s="168" t="s">
        <v>74</v>
      </c>
      <c r="AU159" s="168" t="s">
        <v>82</v>
      </c>
      <c r="AY159" s="167" t="s">
        <v>192</v>
      </c>
      <c r="BK159" s="169">
        <f>SUM(BK160:BK326)</f>
        <v>0</v>
      </c>
    </row>
    <row r="160" spans="2:65" s="1" customFormat="1" ht="38.25" customHeight="1">
      <c r="B160" s="142"/>
      <c r="C160" s="171" t="s">
        <v>250</v>
      </c>
      <c r="D160" s="171" t="s">
        <v>193</v>
      </c>
      <c r="E160" s="172" t="s">
        <v>251</v>
      </c>
      <c r="F160" s="268" t="s">
        <v>252</v>
      </c>
      <c r="G160" s="268"/>
      <c r="H160" s="268"/>
      <c r="I160" s="268"/>
      <c r="J160" s="173" t="s">
        <v>213</v>
      </c>
      <c r="K160" s="174">
        <v>14.737</v>
      </c>
      <c r="L160" s="277">
        <v>0</v>
      </c>
      <c r="M160" s="277"/>
      <c r="N160" s="267">
        <f>ROUND(L160*K160,2)</f>
        <v>0</v>
      </c>
      <c r="O160" s="267"/>
      <c r="P160" s="267"/>
      <c r="Q160" s="267"/>
      <c r="R160" s="145"/>
      <c r="T160" s="175" t="s">
        <v>5</v>
      </c>
      <c r="U160" s="48" t="s">
        <v>42</v>
      </c>
      <c r="V160" s="40"/>
      <c r="W160" s="176">
        <f>V160*K160</f>
        <v>0</v>
      </c>
      <c r="X160" s="176">
        <v>0</v>
      </c>
      <c r="Y160" s="176">
        <f>X160*K160</f>
        <v>0</v>
      </c>
      <c r="Z160" s="176">
        <v>1.905</v>
      </c>
      <c r="AA160" s="177">
        <f>Z160*K160</f>
        <v>28.073985</v>
      </c>
      <c r="AR160" s="23" t="s">
        <v>197</v>
      </c>
      <c r="AT160" s="23" t="s">
        <v>193</v>
      </c>
      <c r="AU160" s="23" t="s">
        <v>87</v>
      </c>
      <c r="AY160" s="23" t="s">
        <v>192</v>
      </c>
      <c r="BE160" s="118">
        <f>IF(U160="základná",N160,0)</f>
        <v>0</v>
      </c>
      <c r="BF160" s="118">
        <f>IF(U160="znížená",N160,0)</f>
        <v>0</v>
      </c>
      <c r="BG160" s="118">
        <f>IF(U160="zákl. prenesená",N160,0)</f>
        <v>0</v>
      </c>
      <c r="BH160" s="118">
        <f>IF(U160="zníž. prenesená",N160,0)</f>
        <v>0</v>
      </c>
      <c r="BI160" s="118">
        <f>IF(U160="nulová",N160,0)</f>
        <v>0</v>
      </c>
      <c r="BJ160" s="23" t="s">
        <v>87</v>
      </c>
      <c r="BK160" s="118">
        <f>ROUND(L160*K160,2)</f>
        <v>0</v>
      </c>
      <c r="BL160" s="23" t="s">
        <v>197</v>
      </c>
      <c r="BM160" s="23" t="s">
        <v>253</v>
      </c>
    </row>
    <row r="161" spans="2:65" s="11" customFormat="1" ht="16.5" customHeight="1">
      <c r="B161" s="178"/>
      <c r="C161" s="179"/>
      <c r="D161" s="179"/>
      <c r="E161" s="180" t="s">
        <v>5</v>
      </c>
      <c r="F161" s="269" t="s">
        <v>254</v>
      </c>
      <c r="G161" s="270"/>
      <c r="H161" s="270"/>
      <c r="I161" s="270"/>
      <c r="J161" s="179"/>
      <c r="K161" s="180" t="s">
        <v>5</v>
      </c>
      <c r="L161" s="179"/>
      <c r="M161" s="179"/>
      <c r="N161" s="179"/>
      <c r="O161" s="179"/>
      <c r="P161" s="179"/>
      <c r="Q161" s="179"/>
      <c r="R161" s="181"/>
      <c r="T161" s="182"/>
      <c r="U161" s="179"/>
      <c r="V161" s="179"/>
      <c r="W161" s="179"/>
      <c r="X161" s="179"/>
      <c r="Y161" s="179"/>
      <c r="Z161" s="179"/>
      <c r="AA161" s="183"/>
      <c r="AT161" s="184" t="s">
        <v>216</v>
      </c>
      <c r="AU161" s="184" t="s">
        <v>87</v>
      </c>
      <c r="AV161" s="11" t="s">
        <v>82</v>
      </c>
      <c r="AW161" s="11" t="s">
        <v>32</v>
      </c>
      <c r="AX161" s="11" t="s">
        <v>75</v>
      </c>
      <c r="AY161" s="184" t="s">
        <v>192</v>
      </c>
    </row>
    <row r="162" spans="2:65" s="12" customFormat="1" ht="16.5" customHeight="1">
      <c r="B162" s="185"/>
      <c r="C162" s="186"/>
      <c r="D162" s="186"/>
      <c r="E162" s="187" t="s">
        <v>5</v>
      </c>
      <c r="F162" s="271" t="s">
        <v>255</v>
      </c>
      <c r="G162" s="272"/>
      <c r="H162" s="272"/>
      <c r="I162" s="272"/>
      <c r="J162" s="186"/>
      <c r="K162" s="188">
        <v>0.9</v>
      </c>
      <c r="L162" s="186"/>
      <c r="M162" s="186"/>
      <c r="N162" s="186"/>
      <c r="O162" s="186"/>
      <c r="P162" s="186"/>
      <c r="Q162" s="186"/>
      <c r="R162" s="189"/>
      <c r="T162" s="190"/>
      <c r="U162" s="186"/>
      <c r="V162" s="186"/>
      <c r="W162" s="186"/>
      <c r="X162" s="186"/>
      <c r="Y162" s="186"/>
      <c r="Z162" s="186"/>
      <c r="AA162" s="191"/>
      <c r="AT162" s="192" t="s">
        <v>216</v>
      </c>
      <c r="AU162" s="192" t="s">
        <v>87</v>
      </c>
      <c r="AV162" s="12" t="s">
        <v>87</v>
      </c>
      <c r="AW162" s="12" t="s">
        <v>32</v>
      </c>
      <c r="AX162" s="12" t="s">
        <v>75</v>
      </c>
      <c r="AY162" s="192" t="s">
        <v>192</v>
      </c>
    </row>
    <row r="163" spans="2:65" s="11" customFormat="1" ht="16.5" customHeight="1">
      <c r="B163" s="178"/>
      <c r="C163" s="179"/>
      <c r="D163" s="179"/>
      <c r="E163" s="180" t="s">
        <v>5</v>
      </c>
      <c r="F163" s="273" t="s">
        <v>256</v>
      </c>
      <c r="G163" s="274"/>
      <c r="H163" s="274"/>
      <c r="I163" s="274"/>
      <c r="J163" s="179"/>
      <c r="K163" s="180" t="s">
        <v>5</v>
      </c>
      <c r="L163" s="179"/>
      <c r="M163" s="179"/>
      <c r="N163" s="179"/>
      <c r="O163" s="179"/>
      <c r="P163" s="179"/>
      <c r="Q163" s="179"/>
      <c r="R163" s="181"/>
      <c r="T163" s="182"/>
      <c r="U163" s="179"/>
      <c r="V163" s="179"/>
      <c r="W163" s="179"/>
      <c r="X163" s="179"/>
      <c r="Y163" s="179"/>
      <c r="Z163" s="179"/>
      <c r="AA163" s="183"/>
      <c r="AT163" s="184" t="s">
        <v>216</v>
      </c>
      <c r="AU163" s="184" t="s">
        <v>87</v>
      </c>
      <c r="AV163" s="11" t="s">
        <v>82</v>
      </c>
      <c r="AW163" s="11" t="s">
        <v>32</v>
      </c>
      <c r="AX163" s="11" t="s">
        <v>75</v>
      </c>
      <c r="AY163" s="184" t="s">
        <v>192</v>
      </c>
    </row>
    <row r="164" spans="2:65" s="12" customFormat="1" ht="63.75" customHeight="1">
      <c r="B164" s="185"/>
      <c r="C164" s="186"/>
      <c r="D164" s="186"/>
      <c r="E164" s="187" t="s">
        <v>5</v>
      </c>
      <c r="F164" s="271" t="s">
        <v>257</v>
      </c>
      <c r="G164" s="272"/>
      <c r="H164" s="272"/>
      <c r="I164" s="272"/>
      <c r="J164" s="186"/>
      <c r="K164" s="188">
        <v>5.8319999999999999</v>
      </c>
      <c r="L164" s="186"/>
      <c r="M164" s="186"/>
      <c r="N164" s="186"/>
      <c r="O164" s="186"/>
      <c r="P164" s="186"/>
      <c r="Q164" s="186"/>
      <c r="R164" s="189"/>
      <c r="T164" s="190"/>
      <c r="U164" s="186"/>
      <c r="V164" s="186"/>
      <c r="W164" s="186"/>
      <c r="X164" s="186"/>
      <c r="Y164" s="186"/>
      <c r="Z164" s="186"/>
      <c r="AA164" s="191"/>
      <c r="AT164" s="192" t="s">
        <v>216</v>
      </c>
      <c r="AU164" s="192" t="s">
        <v>87</v>
      </c>
      <c r="AV164" s="12" t="s">
        <v>87</v>
      </c>
      <c r="AW164" s="12" t="s">
        <v>32</v>
      </c>
      <c r="AX164" s="12" t="s">
        <v>75</v>
      </c>
      <c r="AY164" s="192" t="s">
        <v>192</v>
      </c>
    </row>
    <row r="165" spans="2:65" s="12" customFormat="1" ht="38.25" customHeight="1">
      <c r="B165" s="185"/>
      <c r="C165" s="186"/>
      <c r="D165" s="186"/>
      <c r="E165" s="187" t="s">
        <v>5</v>
      </c>
      <c r="F165" s="271" t="s">
        <v>258</v>
      </c>
      <c r="G165" s="272"/>
      <c r="H165" s="272"/>
      <c r="I165" s="272"/>
      <c r="J165" s="186"/>
      <c r="K165" s="188">
        <v>1.095</v>
      </c>
      <c r="L165" s="186"/>
      <c r="M165" s="186"/>
      <c r="N165" s="186"/>
      <c r="O165" s="186"/>
      <c r="P165" s="186"/>
      <c r="Q165" s="186"/>
      <c r="R165" s="189"/>
      <c r="T165" s="190"/>
      <c r="U165" s="186"/>
      <c r="V165" s="186"/>
      <c r="W165" s="186"/>
      <c r="X165" s="186"/>
      <c r="Y165" s="186"/>
      <c r="Z165" s="186"/>
      <c r="AA165" s="191"/>
      <c r="AT165" s="192" t="s">
        <v>216</v>
      </c>
      <c r="AU165" s="192" t="s">
        <v>87</v>
      </c>
      <c r="AV165" s="12" t="s">
        <v>87</v>
      </c>
      <c r="AW165" s="12" t="s">
        <v>32</v>
      </c>
      <c r="AX165" s="12" t="s">
        <v>75</v>
      </c>
      <c r="AY165" s="192" t="s">
        <v>192</v>
      </c>
    </row>
    <row r="166" spans="2:65" s="12" customFormat="1" ht="16.5" customHeight="1">
      <c r="B166" s="185"/>
      <c r="C166" s="186"/>
      <c r="D166" s="186"/>
      <c r="E166" s="187" t="s">
        <v>5</v>
      </c>
      <c r="F166" s="271" t="s">
        <v>259</v>
      </c>
      <c r="G166" s="272"/>
      <c r="H166" s="272"/>
      <c r="I166" s="272"/>
      <c r="J166" s="186"/>
      <c r="K166" s="188">
        <v>1.9019999999999999</v>
      </c>
      <c r="L166" s="186"/>
      <c r="M166" s="186"/>
      <c r="N166" s="186"/>
      <c r="O166" s="186"/>
      <c r="P166" s="186"/>
      <c r="Q166" s="186"/>
      <c r="R166" s="189"/>
      <c r="T166" s="190"/>
      <c r="U166" s="186"/>
      <c r="V166" s="186"/>
      <c r="W166" s="186"/>
      <c r="X166" s="186"/>
      <c r="Y166" s="186"/>
      <c r="Z166" s="186"/>
      <c r="AA166" s="191"/>
      <c r="AT166" s="192" t="s">
        <v>216</v>
      </c>
      <c r="AU166" s="192" t="s">
        <v>87</v>
      </c>
      <c r="AV166" s="12" t="s">
        <v>87</v>
      </c>
      <c r="AW166" s="12" t="s">
        <v>32</v>
      </c>
      <c r="AX166" s="12" t="s">
        <v>75</v>
      </c>
      <c r="AY166" s="192" t="s">
        <v>192</v>
      </c>
    </row>
    <row r="167" spans="2:65" s="12" customFormat="1" ht="25.5" customHeight="1">
      <c r="B167" s="185"/>
      <c r="C167" s="186"/>
      <c r="D167" s="186"/>
      <c r="E167" s="187" t="s">
        <v>5</v>
      </c>
      <c r="F167" s="271" t="s">
        <v>260</v>
      </c>
      <c r="G167" s="272"/>
      <c r="H167" s="272"/>
      <c r="I167" s="272"/>
      <c r="J167" s="186"/>
      <c r="K167" s="188">
        <v>0.216</v>
      </c>
      <c r="L167" s="186"/>
      <c r="M167" s="186"/>
      <c r="N167" s="186"/>
      <c r="O167" s="186"/>
      <c r="P167" s="186"/>
      <c r="Q167" s="186"/>
      <c r="R167" s="189"/>
      <c r="T167" s="190"/>
      <c r="U167" s="186"/>
      <c r="V167" s="186"/>
      <c r="W167" s="186"/>
      <c r="X167" s="186"/>
      <c r="Y167" s="186"/>
      <c r="Z167" s="186"/>
      <c r="AA167" s="191"/>
      <c r="AT167" s="192" t="s">
        <v>216</v>
      </c>
      <c r="AU167" s="192" t="s">
        <v>87</v>
      </c>
      <c r="AV167" s="12" t="s">
        <v>87</v>
      </c>
      <c r="AW167" s="12" t="s">
        <v>32</v>
      </c>
      <c r="AX167" s="12" t="s">
        <v>75</v>
      </c>
      <c r="AY167" s="192" t="s">
        <v>192</v>
      </c>
    </row>
    <row r="168" spans="2:65" s="12" customFormat="1" ht="16.5" customHeight="1">
      <c r="B168" s="185"/>
      <c r="C168" s="186"/>
      <c r="D168" s="186"/>
      <c r="E168" s="187" t="s">
        <v>5</v>
      </c>
      <c r="F168" s="271" t="s">
        <v>261</v>
      </c>
      <c r="G168" s="272"/>
      <c r="H168" s="272"/>
      <c r="I168" s="272"/>
      <c r="J168" s="186"/>
      <c r="K168" s="188">
        <v>0.13</v>
      </c>
      <c r="L168" s="186"/>
      <c r="M168" s="186"/>
      <c r="N168" s="186"/>
      <c r="O168" s="186"/>
      <c r="P168" s="186"/>
      <c r="Q168" s="186"/>
      <c r="R168" s="189"/>
      <c r="T168" s="190"/>
      <c r="U168" s="186"/>
      <c r="V168" s="186"/>
      <c r="W168" s="186"/>
      <c r="X168" s="186"/>
      <c r="Y168" s="186"/>
      <c r="Z168" s="186"/>
      <c r="AA168" s="191"/>
      <c r="AT168" s="192" t="s">
        <v>216</v>
      </c>
      <c r="AU168" s="192" t="s">
        <v>87</v>
      </c>
      <c r="AV168" s="12" t="s">
        <v>87</v>
      </c>
      <c r="AW168" s="12" t="s">
        <v>32</v>
      </c>
      <c r="AX168" s="12" t="s">
        <v>75</v>
      </c>
      <c r="AY168" s="192" t="s">
        <v>192</v>
      </c>
    </row>
    <row r="169" spans="2:65" s="11" customFormat="1" ht="16.5" customHeight="1">
      <c r="B169" s="178"/>
      <c r="C169" s="179"/>
      <c r="D169" s="179"/>
      <c r="E169" s="180" t="s">
        <v>5</v>
      </c>
      <c r="F169" s="273" t="s">
        <v>262</v>
      </c>
      <c r="G169" s="274"/>
      <c r="H169" s="274"/>
      <c r="I169" s="274"/>
      <c r="J169" s="179"/>
      <c r="K169" s="180" t="s">
        <v>5</v>
      </c>
      <c r="L169" s="179"/>
      <c r="M169" s="179"/>
      <c r="N169" s="179"/>
      <c r="O169" s="179"/>
      <c r="P169" s="179"/>
      <c r="Q169" s="179"/>
      <c r="R169" s="181"/>
      <c r="T169" s="182"/>
      <c r="U169" s="179"/>
      <c r="V169" s="179"/>
      <c r="W169" s="179"/>
      <c r="X169" s="179"/>
      <c r="Y169" s="179"/>
      <c r="Z169" s="179"/>
      <c r="AA169" s="183"/>
      <c r="AT169" s="184" t="s">
        <v>216</v>
      </c>
      <c r="AU169" s="184" t="s">
        <v>87</v>
      </c>
      <c r="AV169" s="11" t="s">
        <v>82</v>
      </c>
      <c r="AW169" s="11" t="s">
        <v>32</v>
      </c>
      <c r="AX169" s="11" t="s">
        <v>75</v>
      </c>
      <c r="AY169" s="184" t="s">
        <v>192</v>
      </c>
    </row>
    <row r="170" spans="2:65" s="12" customFormat="1" ht="16.5" customHeight="1">
      <c r="B170" s="185"/>
      <c r="C170" s="186"/>
      <c r="D170" s="186"/>
      <c r="E170" s="187" t="s">
        <v>5</v>
      </c>
      <c r="F170" s="271" t="s">
        <v>263</v>
      </c>
      <c r="G170" s="272"/>
      <c r="H170" s="272"/>
      <c r="I170" s="272"/>
      <c r="J170" s="186"/>
      <c r="K170" s="188">
        <v>0.26100000000000001</v>
      </c>
      <c r="L170" s="186"/>
      <c r="M170" s="186"/>
      <c r="N170" s="186"/>
      <c r="O170" s="186"/>
      <c r="P170" s="186"/>
      <c r="Q170" s="186"/>
      <c r="R170" s="189"/>
      <c r="T170" s="190"/>
      <c r="U170" s="186"/>
      <c r="V170" s="186"/>
      <c r="W170" s="186"/>
      <c r="X170" s="186"/>
      <c r="Y170" s="186"/>
      <c r="Z170" s="186"/>
      <c r="AA170" s="191"/>
      <c r="AT170" s="192" t="s">
        <v>216</v>
      </c>
      <c r="AU170" s="192" t="s">
        <v>87</v>
      </c>
      <c r="AV170" s="12" t="s">
        <v>87</v>
      </c>
      <c r="AW170" s="12" t="s">
        <v>32</v>
      </c>
      <c r="AX170" s="12" t="s">
        <v>75</v>
      </c>
      <c r="AY170" s="192" t="s">
        <v>192</v>
      </c>
    </row>
    <row r="171" spans="2:65" s="12" customFormat="1" ht="16.5" customHeight="1">
      <c r="B171" s="185"/>
      <c r="C171" s="186"/>
      <c r="D171" s="186"/>
      <c r="E171" s="187" t="s">
        <v>5</v>
      </c>
      <c r="F171" s="271" t="s">
        <v>264</v>
      </c>
      <c r="G171" s="272"/>
      <c r="H171" s="272"/>
      <c r="I171" s="272"/>
      <c r="J171" s="186"/>
      <c r="K171" s="188">
        <v>0.434</v>
      </c>
      <c r="L171" s="186"/>
      <c r="M171" s="186"/>
      <c r="N171" s="186"/>
      <c r="O171" s="186"/>
      <c r="P171" s="186"/>
      <c r="Q171" s="186"/>
      <c r="R171" s="189"/>
      <c r="T171" s="190"/>
      <c r="U171" s="186"/>
      <c r="V171" s="186"/>
      <c r="W171" s="186"/>
      <c r="X171" s="186"/>
      <c r="Y171" s="186"/>
      <c r="Z171" s="186"/>
      <c r="AA171" s="191"/>
      <c r="AT171" s="192" t="s">
        <v>216</v>
      </c>
      <c r="AU171" s="192" t="s">
        <v>87</v>
      </c>
      <c r="AV171" s="12" t="s">
        <v>87</v>
      </c>
      <c r="AW171" s="12" t="s">
        <v>32</v>
      </c>
      <c r="AX171" s="12" t="s">
        <v>75</v>
      </c>
      <c r="AY171" s="192" t="s">
        <v>192</v>
      </c>
    </row>
    <row r="172" spans="2:65" s="11" customFormat="1" ht="16.5" customHeight="1">
      <c r="B172" s="178"/>
      <c r="C172" s="179"/>
      <c r="D172" s="179"/>
      <c r="E172" s="180" t="s">
        <v>5</v>
      </c>
      <c r="F172" s="273" t="s">
        <v>265</v>
      </c>
      <c r="G172" s="274"/>
      <c r="H172" s="274"/>
      <c r="I172" s="274"/>
      <c r="J172" s="179"/>
      <c r="K172" s="180" t="s">
        <v>5</v>
      </c>
      <c r="L172" s="179"/>
      <c r="M172" s="179"/>
      <c r="N172" s="179"/>
      <c r="O172" s="179"/>
      <c r="P172" s="179"/>
      <c r="Q172" s="179"/>
      <c r="R172" s="181"/>
      <c r="T172" s="182"/>
      <c r="U172" s="179"/>
      <c r="V172" s="179"/>
      <c r="W172" s="179"/>
      <c r="X172" s="179"/>
      <c r="Y172" s="179"/>
      <c r="Z172" s="179"/>
      <c r="AA172" s="183"/>
      <c r="AT172" s="184" t="s">
        <v>216</v>
      </c>
      <c r="AU172" s="184" t="s">
        <v>87</v>
      </c>
      <c r="AV172" s="11" t="s">
        <v>82</v>
      </c>
      <c r="AW172" s="11" t="s">
        <v>32</v>
      </c>
      <c r="AX172" s="11" t="s">
        <v>75</v>
      </c>
      <c r="AY172" s="184" t="s">
        <v>192</v>
      </c>
    </row>
    <row r="173" spans="2:65" s="12" customFormat="1" ht="16.5" customHeight="1">
      <c r="B173" s="185"/>
      <c r="C173" s="186"/>
      <c r="D173" s="186"/>
      <c r="E173" s="187" t="s">
        <v>5</v>
      </c>
      <c r="F173" s="271" t="s">
        <v>266</v>
      </c>
      <c r="G173" s="272"/>
      <c r="H173" s="272"/>
      <c r="I173" s="272"/>
      <c r="J173" s="186"/>
      <c r="K173" s="188">
        <v>3.9670000000000001</v>
      </c>
      <c r="L173" s="186"/>
      <c r="M173" s="186"/>
      <c r="N173" s="186"/>
      <c r="O173" s="186"/>
      <c r="P173" s="186"/>
      <c r="Q173" s="186"/>
      <c r="R173" s="189"/>
      <c r="T173" s="190"/>
      <c r="U173" s="186"/>
      <c r="V173" s="186"/>
      <c r="W173" s="186"/>
      <c r="X173" s="186"/>
      <c r="Y173" s="186"/>
      <c r="Z173" s="186"/>
      <c r="AA173" s="191"/>
      <c r="AT173" s="192" t="s">
        <v>216</v>
      </c>
      <c r="AU173" s="192" t="s">
        <v>87</v>
      </c>
      <c r="AV173" s="12" t="s">
        <v>87</v>
      </c>
      <c r="AW173" s="12" t="s">
        <v>32</v>
      </c>
      <c r="AX173" s="12" t="s">
        <v>75</v>
      </c>
      <c r="AY173" s="192" t="s">
        <v>192</v>
      </c>
    </row>
    <row r="174" spans="2:65" s="13" customFormat="1" ht="16.5" customHeight="1">
      <c r="B174" s="193"/>
      <c r="C174" s="194"/>
      <c r="D174" s="194"/>
      <c r="E174" s="195" t="s">
        <v>5</v>
      </c>
      <c r="F174" s="275" t="s">
        <v>249</v>
      </c>
      <c r="G174" s="276"/>
      <c r="H174" s="276"/>
      <c r="I174" s="276"/>
      <c r="J174" s="194"/>
      <c r="K174" s="196">
        <v>14.737</v>
      </c>
      <c r="L174" s="194"/>
      <c r="M174" s="194"/>
      <c r="N174" s="194"/>
      <c r="O174" s="194"/>
      <c r="P174" s="194"/>
      <c r="Q174" s="194"/>
      <c r="R174" s="197"/>
      <c r="T174" s="198"/>
      <c r="U174" s="194"/>
      <c r="V174" s="194"/>
      <c r="W174" s="194"/>
      <c r="X174" s="194"/>
      <c r="Y174" s="194"/>
      <c r="Z174" s="194"/>
      <c r="AA174" s="199"/>
      <c r="AT174" s="200" t="s">
        <v>216</v>
      </c>
      <c r="AU174" s="200" t="s">
        <v>87</v>
      </c>
      <c r="AV174" s="13" t="s">
        <v>197</v>
      </c>
      <c r="AW174" s="13" t="s">
        <v>32</v>
      </c>
      <c r="AX174" s="13" t="s">
        <v>82</v>
      </c>
      <c r="AY174" s="200" t="s">
        <v>192</v>
      </c>
    </row>
    <row r="175" spans="2:65" s="1" customFormat="1" ht="25.5" customHeight="1">
      <c r="B175" s="142"/>
      <c r="C175" s="171" t="s">
        <v>267</v>
      </c>
      <c r="D175" s="171" t="s">
        <v>193</v>
      </c>
      <c r="E175" s="172" t="s">
        <v>268</v>
      </c>
      <c r="F175" s="268" t="s">
        <v>269</v>
      </c>
      <c r="G175" s="268"/>
      <c r="H175" s="268"/>
      <c r="I175" s="268"/>
      <c r="J175" s="173" t="s">
        <v>213</v>
      </c>
      <c r="K175" s="174">
        <v>1.972</v>
      </c>
      <c r="L175" s="277">
        <v>0</v>
      </c>
      <c r="M175" s="277"/>
      <c r="N175" s="267">
        <f>ROUND(L175*K175,2)</f>
        <v>0</v>
      </c>
      <c r="O175" s="267"/>
      <c r="P175" s="267"/>
      <c r="Q175" s="267"/>
      <c r="R175" s="145"/>
      <c r="T175" s="175" t="s">
        <v>5</v>
      </c>
      <c r="U175" s="48" t="s">
        <v>42</v>
      </c>
      <c r="V175" s="40"/>
      <c r="W175" s="176">
        <f>V175*K175</f>
        <v>0</v>
      </c>
      <c r="X175" s="176">
        <v>0</v>
      </c>
      <c r="Y175" s="176">
        <f>X175*K175</f>
        <v>0</v>
      </c>
      <c r="Z175" s="176">
        <v>1.633</v>
      </c>
      <c r="AA175" s="177">
        <f>Z175*K175</f>
        <v>3.2202760000000001</v>
      </c>
      <c r="AR175" s="23" t="s">
        <v>197</v>
      </c>
      <c r="AT175" s="23" t="s">
        <v>193</v>
      </c>
      <c r="AU175" s="23" t="s">
        <v>87</v>
      </c>
      <c r="AY175" s="23" t="s">
        <v>192</v>
      </c>
      <c r="BE175" s="118">
        <f>IF(U175="základná",N175,0)</f>
        <v>0</v>
      </c>
      <c r="BF175" s="118">
        <f>IF(U175="znížená",N175,0)</f>
        <v>0</v>
      </c>
      <c r="BG175" s="118">
        <f>IF(U175="zákl. prenesená",N175,0)</f>
        <v>0</v>
      </c>
      <c r="BH175" s="118">
        <f>IF(U175="zníž. prenesená",N175,0)</f>
        <v>0</v>
      </c>
      <c r="BI175" s="118">
        <f>IF(U175="nulová",N175,0)</f>
        <v>0</v>
      </c>
      <c r="BJ175" s="23" t="s">
        <v>87</v>
      </c>
      <c r="BK175" s="118">
        <f>ROUND(L175*K175,2)</f>
        <v>0</v>
      </c>
      <c r="BL175" s="23" t="s">
        <v>197</v>
      </c>
      <c r="BM175" s="23" t="s">
        <v>270</v>
      </c>
    </row>
    <row r="176" spans="2:65" s="11" customFormat="1" ht="16.5" customHeight="1">
      <c r="B176" s="178"/>
      <c r="C176" s="179"/>
      <c r="D176" s="179"/>
      <c r="E176" s="180" t="s">
        <v>5</v>
      </c>
      <c r="F176" s="269" t="s">
        <v>271</v>
      </c>
      <c r="G176" s="270"/>
      <c r="H176" s="270"/>
      <c r="I176" s="270"/>
      <c r="J176" s="179"/>
      <c r="K176" s="180" t="s">
        <v>5</v>
      </c>
      <c r="L176" s="179"/>
      <c r="M176" s="179"/>
      <c r="N176" s="179"/>
      <c r="O176" s="179"/>
      <c r="P176" s="179"/>
      <c r="Q176" s="179"/>
      <c r="R176" s="181"/>
      <c r="T176" s="182"/>
      <c r="U176" s="179"/>
      <c r="V176" s="179"/>
      <c r="W176" s="179"/>
      <c r="X176" s="179"/>
      <c r="Y176" s="179"/>
      <c r="Z176" s="179"/>
      <c r="AA176" s="183"/>
      <c r="AT176" s="184" t="s">
        <v>216</v>
      </c>
      <c r="AU176" s="184" t="s">
        <v>87</v>
      </c>
      <c r="AV176" s="11" t="s">
        <v>82</v>
      </c>
      <c r="AW176" s="11" t="s">
        <v>32</v>
      </c>
      <c r="AX176" s="11" t="s">
        <v>75</v>
      </c>
      <c r="AY176" s="184" t="s">
        <v>192</v>
      </c>
    </row>
    <row r="177" spans="2:65" s="12" customFormat="1" ht="16.5" customHeight="1">
      <c r="B177" s="185"/>
      <c r="C177" s="186"/>
      <c r="D177" s="186"/>
      <c r="E177" s="187" t="s">
        <v>5</v>
      </c>
      <c r="F177" s="271" t="s">
        <v>272</v>
      </c>
      <c r="G177" s="272"/>
      <c r="H177" s="272"/>
      <c r="I177" s="272"/>
      <c r="J177" s="186"/>
      <c r="K177" s="188">
        <v>0.443</v>
      </c>
      <c r="L177" s="186"/>
      <c r="M177" s="186"/>
      <c r="N177" s="186"/>
      <c r="O177" s="186"/>
      <c r="P177" s="186"/>
      <c r="Q177" s="186"/>
      <c r="R177" s="189"/>
      <c r="T177" s="190"/>
      <c r="U177" s="186"/>
      <c r="V177" s="186"/>
      <c r="W177" s="186"/>
      <c r="X177" s="186"/>
      <c r="Y177" s="186"/>
      <c r="Z177" s="186"/>
      <c r="AA177" s="191"/>
      <c r="AT177" s="192" t="s">
        <v>216</v>
      </c>
      <c r="AU177" s="192" t="s">
        <v>87</v>
      </c>
      <c r="AV177" s="12" t="s">
        <v>87</v>
      </c>
      <c r="AW177" s="12" t="s">
        <v>32</v>
      </c>
      <c r="AX177" s="12" t="s">
        <v>75</v>
      </c>
      <c r="AY177" s="192" t="s">
        <v>192</v>
      </c>
    </row>
    <row r="178" spans="2:65" s="11" customFormat="1" ht="16.5" customHeight="1">
      <c r="B178" s="178"/>
      <c r="C178" s="179"/>
      <c r="D178" s="179"/>
      <c r="E178" s="180" t="s">
        <v>5</v>
      </c>
      <c r="F178" s="273" t="s">
        <v>273</v>
      </c>
      <c r="G178" s="274"/>
      <c r="H178" s="274"/>
      <c r="I178" s="274"/>
      <c r="J178" s="179"/>
      <c r="K178" s="180" t="s">
        <v>5</v>
      </c>
      <c r="L178" s="179"/>
      <c r="M178" s="179"/>
      <c r="N178" s="179"/>
      <c r="O178" s="179"/>
      <c r="P178" s="179"/>
      <c r="Q178" s="179"/>
      <c r="R178" s="181"/>
      <c r="T178" s="182"/>
      <c r="U178" s="179"/>
      <c r="V178" s="179"/>
      <c r="W178" s="179"/>
      <c r="X178" s="179"/>
      <c r="Y178" s="179"/>
      <c r="Z178" s="179"/>
      <c r="AA178" s="183"/>
      <c r="AT178" s="184" t="s">
        <v>216</v>
      </c>
      <c r="AU178" s="184" t="s">
        <v>87</v>
      </c>
      <c r="AV178" s="11" t="s">
        <v>82</v>
      </c>
      <c r="AW178" s="11" t="s">
        <v>32</v>
      </c>
      <c r="AX178" s="11" t="s">
        <v>75</v>
      </c>
      <c r="AY178" s="184" t="s">
        <v>192</v>
      </c>
    </row>
    <row r="179" spans="2:65" s="12" customFormat="1" ht="25.5" customHeight="1">
      <c r="B179" s="185"/>
      <c r="C179" s="186"/>
      <c r="D179" s="186"/>
      <c r="E179" s="187" t="s">
        <v>5</v>
      </c>
      <c r="F179" s="271" t="s">
        <v>274</v>
      </c>
      <c r="G179" s="272"/>
      <c r="H179" s="272"/>
      <c r="I179" s="272"/>
      <c r="J179" s="186"/>
      <c r="K179" s="188">
        <v>1.5289999999999999</v>
      </c>
      <c r="L179" s="186"/>
      <c r="M179" s="186"/>
      <c r="N179" s="186"/>
      <c r="O179" s="186"/>
      <c r="P179" s="186"/>
      <c r="Q179" s="186"/>
      <c r="R179" s="189"/>
      <c r="T179" s="190"/>
      <c r="U179" s="186"/>
      <c r="V179" s="186"/>
      <c r="W179" s="186"/>
      <c r="X179" s="186"/>
      <c r="Y179" s="186"/>
      <c r="Z179" s="186"/>
      <c r="AA179" s="191"/>
      <c r="AT179" s="192" t="s">
        <v>216</v>
      </c>
      <c r="AU179" s="192" t="s">
        <v>87</v>
      </c>
      <c r="AV179" s="12" t="s">
        <v>87</v>
      </c>
      <c r="AW179" s="12" t="s">
        <v>32</v>
      </c>
      <c r="AX179" s="12" t="s">
        <v>75</v>
      </c>
      <c r="AY179" s="192" t="s">
        <v>192</v>
      </c>
    </row>
    <row r="180" spans="2:65" s="13" customFormat="1" ht="16.5" customHeight="1">
      <c r="B180" s="193"/>
      <c r="C180" s="194"/>
      <c r="D180" s="194"/>
      <c r="E180" s="195" t="s">
        <v>5</v>
      </c>
      <c r="F180" s="275" t="s">
        <v>249</v>
      </c>
      <c r="G180" s="276"/>
      <c r="H180" s="276"/>
      <c r="I180" s="276"/>
      <c r="J180" s="194"/>
      <c r="K180" s="196">
        <v>1.972</v>
      </c>
      <c r="L180" s="194"/>
      <c r="M180" s="194"/>
      <c r="N180" s="194"/>
      <c r="O180" s="194"/>
      <c r="P180" s="194"/>
      <c r="Q180" s="194"/>
      <c r="R180" s="197"/>
      <c r="T180" s="198"/>
      <c r="U180" s="194"/>
      <c r="V180" s="194"/>
      <c r="W180" s="194"/>
      <c r="X180" s="194"/>
      <c r="Y180" s="194"/>
      <c r="Z180" s="194"/>
      <c r="AA180" s="199"/>
      <c r="AT180" s="200" t="s">
        <v>216</v>
      </c>
      <c r="AU180" s="200" t="s">
        <v>87</v>
      </c>
      <c r="AV180" s="13" t="s">
        <v>197</v>
      </c>
      <c r="AW180" s="13" t="s">
        <v>32</v>
      </c>
      <c r="AX180" s="13" t="s">
        <v>82</v>
      </c>
      <c r="AY180" s="200" t="s">
        <v>192</v>
      </c>
    </row>
    <row r="181" spans="2:65" s="1" customFormat="1" ht="38.25" customHeight="1">
      <c r="B181" s="142"/>
      <c r="C181" s="171" t="s">
        <v>275</v>
      </c>
      <c r="D181" s="171" t="s">
        <v>193</v>
      </c>
      <c r="E181" s="172" t="s">
        <v>276</v>
      </c>
      <c r="F181" s="268" t="s">
        <v>277</v>
      </c>
      <c r="G181" s="268"/>
      <c r="H181" s="268"/>
      <c r="I181" s="268"/>
      <c r="J181" s="173" t="s">
        <v>196</v>
      </c>
      <c r="K181" s="174">
        <v>67.099999999999994</v>
      </c>
      <c r="L181" s="277">
        <v>0</v>
      </c>
      <c r="M181" s="277"/>
      <c r="N181" s="267">
        <f>ROUND(L181*K181,2)</f>
        <v>0</v>
      </c>
      <c r="O181" s="267"/>
      <c r="P181" s="267"/>
      <c r="Q181" s="267"/>
      <c r="R181" s="145"/>
      <c r="T181" s="175" t="s">
        <v>5</v>
      </c>
      <c r="U181" s="48" t="s">
        <v>42</v>
      </c>
      <c r="V181" s="40"/>
      <c r="W181" s="176">
        <f>V181*K181</f>
        <v>0</v>
      </c>
      <c r="X181" s="176">
        <v>0</v>
      </c>
      <c r="Y181" s="176">
        <f>X181*K181</f>
        <v>0</v>
      </c>
      <c r="Z181" s="176">
        <v>6.5000000000000002E-2</v>
      </c>
      <c r="AA181" s="177">
        <f>Z181*K181</f>
        <v>4.3614999999999995</v>
      </c>
      <c r="AR181" s="23" t="s">
        <v>197</v>
      </c>
      <c r="AT181" s="23" t="s">
        <v>193</v>
      </c>
      <c r="AU181" s="23" t="s">
        <v>87</v>
      </c>
      <c r="AY181" s="23" t="s">
        <v>192</v>
      </c>
      <c r="BE181" s="118">
        <f>IF(U181="základná",N181,0)</f>
        <v>0</v>
      </c>
      <c r="BF181" s="118">
        <f>IF(U181="znížená",N181,0)</f>
        <v>0</v>
      </c>
      <c r="BG181" s="118">
        <f>IF(U181="zákl. prenesená",N181,0)</f>
        <v>0</v>
      </c>
      <c r="BH181" s="118">
        <f>IF(U181="zníž. prenesená",N181,0)</f>
        <v>0</v>
      </c>
      <c r="BI181" s="118">
        <f>IF(U181="nulová",N181,0)</f>
        <v>0</v>
      </c>
      <c r="BJ181" s="23" t="s">
        <v>87</v>
      </c>
      <c r="BK181" s="118">
        <f>ROUND(L181*K181,2)</f>
        <v>0</v>
      </c>
      <c r="BL181" s="23" t="s">
        <v>197</v>
      </c>
      <c r="BM181" s="23" t="s">
        <v>278</v>
      </c>
    </row>
    <row r="182" spans="2:65" s="11" customFormat="1" ht="16.5" customHeight="1">
      <c r="B182" s="178"/>
      <c r="C182" s="179"/>
      <c r="D182" s="179"/>
      <c r="E182" s="180" t="s">
        <v>5</v>
      </c>
      <c r="F182" s="269" t="s">
        <v>279</v>
      </c>
      <c r="G182" s="270"/>
      <c r="H182" s="270"/>
      <c r="I182" s="270"/>
      <c r="J182" s="179"/>
      <c r="K182" s="180" t="s">
        <v>5</v>
      </c>
      <c r="L182" s="179"/>
      <c r="M182" s="179"/>
      <c r="N182" s="179"/>
      <c r="O182" s="179"/>
      <c r="P182" s="179"/>
      <c r="Q182" s="179"/>
      <c r="R182" s="181"/>
      <c r="T182" s="182"/>
      <c r="U182" s="179"/>
      <c r="V182" s="179"/>
      <c r="W182" s="179"/>
      <c r="X182" s="179"/>
      <c r="Y182" s="179"/>
      <c r="Z182" s="179"/>
      <c r="AA182" s="183"/>
      <c r="AT182" s="184" t="s">
        <v>216</v>
      </c>
      <c r="AU182" s="184" t="s">
        <v>87</v>
      </c>
      <c r="AV182" s="11" t="s">
        <v>82</v>
      </c>
      <c r="AW182" s="11" t="s">
        <v>32</v>
      </c>
      <c r="AX182" s="11" t="s">
        <v>75</v>
      </c>
      <c r="AY182" s="184" t="s">
        <v>192</v>
      </c>
    </row>
    <row r="183" spans="2:65" s="12" customFormat="1" ht="16.5" customHeight="1">
      <c r="B183" s="185"/>
      <c r="C183" s="186"/>
      <c r="D183" s="186"/>
      <c r="E183" s="187" t="s">
        <v>5</v>
      </c>
      <c r="F183" s="271" t="s">
        <v>280</v>
      </c>
      <c r="G183" s="272"/>
      <c r="H183" s="272"/>
      <c r="I183" s="272"/>
      <c r="J183" s="186"/>
      <c r="K183" s="188">
        <v>3</v>
      </c>
      <c r="L183" s="186"/>
      <c r="M183" s="186"/>
      <c r="N183" s="186"/>
      <c r="O183" s="186"/>
      <c r="P183" s="186"/>
      <c r="Q183" s="186"/>
      <c r="R183" s="189"/>
      <c r="T183" s="190"/>
      <c r="U183" s="186"/>
      <c r="V183" s="186"/>
      <c r="W183" s="186"/>
      <c r="X183" s="186"/>
      <c r="Y183" s="186"/>
      <c r="Z183" s="186"/>
      <c r="AA183" s="191"/>
      <c r="AT183" s="192" t="s">
        <v>216</v>
      </c>
      <c r="AU183" s="192" t="s">
        <v>87</v>
      </c>
      <c r="AV183" s="12" t="s">
        <v>87</v>
      </c>
      <c r="AW183" s="12" t="s">
        <v>32</v>
      </c>
      <c r="AX183" s="12" t="s">
        <v>75</v>
      </c>
      <c r="AY183" s="192" t="s">
        <v>192</v>
      </c>
    </row>
    <row r="184" spans="2:65" s="11" customFormat="1" ht="16.5" customHeight="1">
      <c r="B184" s="178"/>
      <c r="C184" s="179"/>
      <c r="D184" s="179"/>
      <c r="E184" s="180" t="s">
        <v>5</v>
      </c>
      <c r="F184" s="273" t="s">
        <v>281</v>
      </c>
      <c r="G184" s="274"/>
      <c r="H184" s="274"/>
      <c r="I184" s="274"/>
      <c r="J184" s="179"/>
      <c r="K184" s="180" t="s">
        <v>5</v>
      </c>
      <c r="L184" s="179"/>
      <c r="M184" s="179"/>
      <c r="N184" s="179"/>
      <c r="O184" s="179"/>
      <c r="P184" s="179"/>
      <c r="Q184" s="179"/>
      <c r="R184" s="181"/>
      <c r="T184" s="182"/>
      <c r="U184" s="179"/>
      <c r="V184" s="179"/>
      <c r="W184" s="179"/>
      <c r="X184" s="179"/>
      <c r="Y184" s="179"/>
      <c r="Z184" s="179"/>
      <c r="AA184" s="183"/>
      <c r="AT184" s="184" t="s">
        <v>216</v>
      </c>
      <c r="AU184" s="184" t="s">
        <v>87</v>
      </c>
      <c r="AV184" s="11" t="s">
        <v>82</v>
      </c>
      <c r="AW184" s="11" t="s">
        <v>32</v>
      </c>
      <c r="AX184" s="11" t="s">
        <v>75</v>
      </c>
      <c r="AY184" s="184" t="s">
        <v>192</v>
      </c>
    </row>
    <row r="185" spans="2:65" s="12" customFormat="1" ht="16.5" customHeight="1">
      <c r="B185" s="185"/>
      <c r="C185" s="186"/>
      <c r="D185" s="186"/>
      <c r="E185" s="187" t="s">
        <v>5</v>
      </c>
      <c r="F185" s="271" t="s">
        <v>282</v>
      </c>
      <c r="G185" s="272"/>
      <c r="H185" s="272"/>
      <c r="I185" s="272"/>
      <c r="J185" s="186"/>
      <c r="K185" s="188">
        <v>48.13</v>
      </c>
      <c r="L185" s="186"/>
      <c r="M185" s="186"/>
      <c r="N185" s="186"/>
      <c r="O185" s="186"/>
      <c r="P185" s="186"/>
      <c r="Q185" s="186"/>
      <c r="R185" s="189"/>
      <c r="T185" s="190"/>
      <c r="U185" s="186"/>
      <c r="V185" s="186"/>
      <c r="W185" s="186"/>
      <c r="X185" s="186"/>
      <c r="Y185" s="186"/>
      <c r="Z185" s="186"/>
      <c r="AA185" s="191"/>
      <c r="AT185" s="192" t="s">
        <v>216</v>
      </c>
      <c r="AU185" s="192" t="s">
        <v>87</v>
      </c>
      <c r="AV185" s="12" t="s">
        <v>87</v>
      </c>
      <c r="AW185" s="12" t="s">
        <v>32</v>
      </c>
      <c r="AX185" s="12" t="s">
        <v>75</v>
      </c>
      <c r="AY185" s="192" t="s">
        <v>192</v>
      </c>
    </row>
    <row r="186" spans="2:65" s="12" customFormat="1" ht="16.5" customHeight="1">
      <c r="B186" s="185"/>
      <c r="C186" s="186"/>
      <c r="D186" s="186"/>
      <c r="E186" s="187" t="s">
        <v>5</v>
      </c>
      <c r="F186" s="271" t="s">
        <v>283</v>
      </c>
      <c r="G186" s="272"/>
      <c r="H186" s="272"/>
      <c r="I186" s="272"/>
      <c r="J186" s="186"/>
      <c r="K186" s="188">
        <v>9.44</v>
      </c>
      <c r="L186" s="186"/>
      <c r="M186" s="186"/>
      <c r="N186" s="186"/>
      <c r="O186" s="186"/>
      <c r="P186" s="186"/>
      <c r="Q186" s="186"/>
      <c r="R186" s="189"/>
      <c r="T186" s="190"/>
      <c r="U186" s="186"/>
      <c r="V186" s="186"/>
      <c r="W186" s="186"/>
      <c r="X186" s="186"/>
      <c r="Y186" s="186"/>
      <c r="Z186" s="186"/>
      <c r="AA186" s="191"/>
      <c r="AT186" s="192" t="s">
        <v>216</v>
      </c>
      <c r="AU186" s="192" t="s">
        <v>87</v>
      </c>
      <c r="AV186" s="12" t="s">
        <v>87</v>
      </c>
      <c r="AW186" s="12" t="s">
        <v>32</v>
      </c>
      <c r="AX186" s="12" t="s">
        <v>75</v>
      </c>
      <c r="AY186" s="192" t="s">
        <v>192</v>
      </c>
    </row>
    <row r="187" spans="2:65" s="12" customFormat="1" ht="16.5" customHeight="1">
      <c r="B187" s="185"/>
      <c r="C187" s="186"/>
      <c r="D187" s="186"/>
      <c r="E187" s="187" t="s">
        <v>5</v>
      </c>
      <c r="F187" s="271" t="s">
        <v>284</v>
      </c>
      <c r="G187" s="272"/>
      <c r="H187" s="272"/>
      <c r="I187" s="272"/>
      <c r="J187" s="186"/>
      <c r="K187" s="188">
        <v>6.53</v>
      </c>
      <c r="L187" s="186"/>
      <c r="M187" s="186"/>
      <c r="N187" s="186"/>
      <c r="O187" s="186"/>
      <c r="P187" s="186"/>
      <c r="Q187" s="186"/>
      <c r="R187" s="189"/>
      <c r="T187" s="190"/>
      <c r="U187" s="186"/>
      <c r="V187" s="186"/>
      <c r="W187" s="186"/>
      <c r="X187" s="186"/>
      <c r="Y187" s="186"/>
      <c r="Z187" s="186"/>
      <c r="AA187" s="191"/>
      <c r="AT187" s="192" t="s">
        <v>216</v>
      </c>
      <c r="AU187" s="192" t="s">
        <v>87</v>
      </c>
      <c r="AV187" s="12" t="s">
        <v>87</v>
      </c>
      <c r="AW187" s="12" t="s">
        <v>32</v>
      </c>
      <c r="AX187" s="12" t="s">
        <v>75</v>
      </c>
      <c r="AY187" s="192" t="s">
        <v>192</v>
      </c>
    </row>
    <row r="188" spans="2:65" s="13" customFormat="1" ht="16.5" customHeight="1">
      <c r="B188" s="193"/>
      <c r="C188" s="194"/>
      <c r="D188" s="194"/>
      <c r="E188" s="195" t="s">
        <v>5</v>
      </c>
      <c r="F188" s="275" t="s">
        <v>249</v>
      </c>
      <c r="G188" s="276"/>
      <c r="H188" s="276"/>
      <c r="I188" s="276"/>
      <c r="J188" s="194"/>
      <c r="K188" s="196">
        <v>67.099999999999994</v>
      </c>
      <c r="L188" s="194"/>
      <c r="M188" s="194"/>
      <c r="N188" s="194"/>
      <c r="O188" s="194"/>
      <c r="P188" s="194"/>
      <c r="Q188" s="194"/>
      <c r="R188" s="197"/>
      <c r="T188" s="198"/>
      <c r="U188" s="194"/>
      <c r="V188" s="194"/>
      <c r="W188" s="194"/>
      <c r="X188" s="194"/>
      <c r="Y188" s="194"/>
      <c r="Z188" s="194"/>
      <c r="AA188" s="199"/>
      <c r="AT188" s="200" t="s">
        <v>216</v>
      </c>
      <c r="AU188" s="200" t="s">
        <v>87</v>
      </c>
      <c r="AV188" s="13" t="s">
        <v>197</v>
      </c>
      <c r="AW188" s="13" t="s">
        <v>32</v>
      </c>
      <c r="AX188" s="13" t="s">
        <v>82</v>
      </c>
      <c r="AY188" s="200" t="s">
        <v>192</v>
      </c>
    </row>
    <row r="189" spans="2:65" s="1" customFormat="1" ht="25.5" customHeight="1">
      <c r="B189" s="142"/>
      <c r="C189" s="171" t="s">
        <v>285</v>
      </c>
      <c r="D189" s="171" t="s">
        <v>193</v>
      </c>
      <c r="E189" s="172" t="s">
        <v>286</v>
      </c>
      <c r="F189" s="268" t="s">
        <v>287</v>
      </c>
      <c r="G189" s="268"/>
      <c r="H189" s="268"/>
      <c r="I189" s="268"/>
      <c r="J189" s="173" t="s">
        <v>288</v>
      </c>
      <c r="K189" s="174">
        <v>21</v>
      </c>
      <c r="L189" s="277">
        <v>0</v>
      </c>
      <c r="M189" s="277"/>
      <c r="N189" s="267">
        <f>ROUND(L189*K189,2)</f>
        <v>0</v>
      </c>
      <c r="O189" s="267"/>
      <c r="P189" s="267"/>
      <c r="Q189" s="267"/>
      <c r="R189" s="145"/>
      <c r="T189" s="175" t="s">
        <v>5</v>
      </c>
      <c r="U189" s="48" t="s">
        <v>42</v>
      </c>
      <c r="V189" s="40"/>
      <c r="W189" s="176">
        <f>V189*K189</f>
        <v>0</v>
      </c>
      <c r="X189" s="176">
        <v>0</v>
      </c>
      <c r="Y189" s="176">
        <f>X189*K189</f>
        <v>0</v>
      </c>
      <c r="Z189" s="176">
        <v>1.2E-2</v>
      </c>
      <c r="AA189" s="177">
        <f>Z189*K189</f>
        <v>0.252</v>
      </c>
      <c r="AR189" s="23" t="s">
        <v>197</v>
      </c>
      <c r="AT189" s="23" t="s">
        <v>193</v>
      </c>
      <c r="AU189" s="23" t="s">
        <v>87</v>
      </c>
      <c r="AY189" s="23" t="s">
        <v>192</v>
      </c>
      <c r="BE189" s="118">
        <f>IF(U189="základná",N189,0)</f>
        <v>0</v>
      </c>
      <c r="BF189" s="118">
        <f>IF(U189="znížená",N189,0)</f>
        <v>0</v>
      </c>
      <c r="BG189" s="118">
        <f>IF(U189="zákl. prenesená",N189,0)</f>
        <v>0</v>
      </c>
      <c r="BH189" s="118">
        <f>IF(U189="zníž. prenesená",N189,0)</f>
        <v>0</v>
      </c>
      <c r="BI189" s="118">
        <f>IF(U189="nulová",N189,0)</f>
        <v>0</v>
      </c>
      <c r="BJ189" s="23" t="s">
        <v>87</v>
      </c>
      <c r="BK189" s="118">
        <f>ROUND(L189*K189,2)</f>
        <v>0</v>
      </c>
      <c r="BL189" s="23" t="s">
        <v>197</v>
      </c>
      <c r="BM189" s="23" t="s">
        <v>289</v>
      </c>
    </row>
    <row r="190" spans="2:65" s="11" customFormat="1" ht="16.5" customHeight="1">
      <c r="B190" s="178"/>
      <c r="C190" s="179"/>
      <c r="D190" s="179"/>
      <c r="E190" s="180" t="s">
        <v>5</v>
      </c>
      <c r="F190" s="269" t="s">
        <v>290</v>
      </c>
      <c r="G190" s="270"/>
      <c r="H190" s="270"/>
      <c r="I190" s="270"/>
      <c r="J190" s="179"/>
      <c r="K190" s="180" t="s">
        <v>5</v>
      </c>
      <c r="L190" s="179"/>
      <c r="M190" s="179"/>
      <c r="N190" s="179"/>
      <c r="O190" s="179"/>
      <c r="P190" s="179"/>
      <c r="Q190" s="179"/>
      <c r="R190" s="181"/>
      <c r="T190" s="182"/>
      <c r="U190" s="179"/>
      <c r="V190" s="179"/>
      <c r="W190" s="179"/>
      <c r="X190" s="179"/>
      <c r="Y190" s="179"/>
      <c r="Z190" s="179"/>
      <c r="AA190" s="183"/>
      <c r="AT190" s="184" t="s">
        <v>216</v>
      </c>
      <c r="AU190" s="184" t="s">
        <v>87</v>
      </c>
      <c r="AV190" s="11" t="s">
        <v>82</v>
      </c>
      <c r="AW190" s="11" t="s">
        <v>32</v>
      </c>
      <c r="AX190" s="11" t="s">
        <v>75</v>
      </c>
      <c r="AY190" s="184" t="s">
        <v>192</v>
      </c>
    </row>
    <row r="191" spans="2:65" s="12" customFormat="1" ht="16.5" customHeight="1">
      <c r="B191" s="185"/>
      <c r="C191" s="186"/>
      <c r="D191" s="186"/>
      <c r="E191" s="187" t="s">
        <v>5</v>
      </c>
      <c r="F191" s="271" t="s">
        <v>291</v>
      </c>
      <c r="G191" s="272"/>
      <c r="H191" s="272"/>
      <c r="I191" s="272"/>
      <c r="J191" s="186"/>
      <c r="K191" s="188">
        <v>2</v>
      </c>
      <c r="L191" s="186"/>
      <c r="M191" s="186"/>
      <c r="N191" s="186"/>
      <c r="O191" s="186"/>
      <c r="P191" s="186"/>
      <c r="Q191" s="186"/>
      <c r="R191" s="189"/>
      <c r="T191" s="190"/>
      <c r="U191" s="186"/>
      <c r="V191" s="186"/>
      <c r="W191" s="186"/>
      <c r="X191" s="186"/>
      <c r="Y191" s="186"/>
      <c r="Z191" s="186"/>
      <c r="AA191" s="191"/>
      <c r="AT191" s="192" t="s">
        <v>216</v>
      </c>
      <c r="AU191" s="192" t="s">
        <v>87</v>
      </c>
      <c r="AV191" s="12" t="s">
        <v>87</v>
      </c>
      <c r="AW191" s="12" t="s">
        <v>32</v>
      </c>
      <c r="AX191" s="12" t="s">
        <v>75</v>
      </c>
      <c r="AY191" s="192" t="s">
        <v>192</v>
      </c>
    </row>
    <row r="192" spans="2:65" s="12" customFormat="1" ht="16.5" customHeight="1">
      <c r="B192" s="185"/>
      <c r="C192" s="186"/>
      <c r="D192" s="186"/>
      <c r="E192" s="187" t="s">
        <v>5</v>
      </c>
      <c r="F192" s="271" t="s">
        <v>292</v>
      </c>
      <c r="G192" s="272"/>
      <c r="H192" s="272"/>
      <c r="I192" s="272"/>
      <c r="J192" s="186"/>
      <c r="K192" s="188">
        <v>10</v>
      </c>
      <c r="L192" s="186"/>
      <c r="M192" s="186"/>
      <c r="N192" s="186"/>
      <c r="O192" s="186"/>
      <c r="P192" s="186"/>
      <c r="Q192" s="186"/>
      <c r="R192" s="189"/>
      <c r="T192" s="190"/>
      <c r="U192" s="186"/>
      <c r="V192" s="186"/>
      <c r="W192" s="186"/>
      <c r="X192" s="186"/>
      <c r="Y192" s="186"/>
      <c r="Z192" s="186"/>
      <c r="AA192" s="191"/>
      <c r="AT192" s="192" t="s">
        <v>216</v>
      </c>
      <c r="AU192" s="192" t="s">
        <v>87</v>
      </c>
      <c r="AV192" s="12" t="s">
        <v>87</v>
      </c>
      <c r="AW192" s="12" t="s">
        <v>32</v>
      </c>
      <c r="AX192" s="12" t="s">
        <v>75</v>
      </c>
      <c r="AY192" s="192" t="s">
        <v>192</v>
      </c>
    </row>
    <row r="193" spans="2:65" s="12" customFormat="1" ht="16.5" customHeight="1">
      <c r="B193" s="185"/>
      <c r="C193" s="186"/>
      <c r="D193" s="186"/>
      <c r="E193" s="187" t="s">
        <v>5</v>
      </c>
      <c r="F193" s="271" t="s">
        <v>293</v>
      </c>
      <c r="G193" s="272"/>
      <c r="H193" s="272"/>
      <c r="I193" s="272"/>
      <c r="J193" s="186"/>
      <c r="K193" s="188">
        <v>6</v>
      </c>
      <c r="L193" s="186"/>
      <c r="M193" s="186"/>
      <c r="N193" s="186"/>
      <c r="O193" s="186"/>
      <c r="P193" s="186"/>
      <c r="Q193" s="186"/>
      <c r="R193" s="189"/>
      <c r="T193" s="190"/>
      <c r="U193" s="186"/>
      <c r="V193" s="186"/>
      <c r="W193" s="186"/>
      <c r="X193" s="186"/>
      <c r="Y193" s="186"/>
      <c r="Z193" s="186"/>
      <c r="AA193" s="191"/>
      <c r="AT193" s="192" t="s">
        <v>216</v>
      </c>
      <c r="AU193" s="192" t="s">
        <v>87</v>
      </c>
      <c r="AV193" s="12" t="s">
        <v>87</v>
      </c>
      <c r="AW193" s="12" t="s">
        <v>32</v>
      </c>
      <c r="AX193" s="12" t="s">
        <v>75</v>
      </c>
      <c r="AY193" s="192" t="s">
        <v>192</v>
      </c>
    </row>
    <row r="194" spans="2:65" s="11" customFormat="1" ht="16.5" customHeight="1">
      <c r="B194" s="178"/>
      <c r="C194" s="179"/>
      <c r="D194" s="179"/>
      <c r="E194" s="180" t="s">
        <v>5</v>
      </c>
      <c r="F194" s="273" t="s">
        <v>262</v>
      </c>
      <c r="G194" s="274"/>
      <c r="H194" s="274"/>
      <c r="I194" s="274"/>
      <c r="J194" s="179"/>
      <c r="K194" s="180" t="s">
        <v>5</v>
      </c>
      <c r="L194" s="179"/>
      <c r="M194" s="179"/>
      <c r="N194" s="179"/>
      <c r="O194" s="179"/>
      <c r="P194" s="179"/>
      <c r="Q194" s="179"/>
      <c r="R194" s="181"/>
      <c r="T194" s="182"/>
      <c r="U194" s="179"/>
      <c r="V194" s="179"/>
      <c r="W194" s="179"/>
      <c r="X194" s="179"/>
      <c r="Y194" s="179"/>
      <c r="Z194" s="179"/>
      <c r="AA194" s="183"/>
      <c r="AT194" s="184" t="s">
        <v>216</v>
      </c>
      <c r="AU194" s="184" t="s">
        <v>87</v>
      </c>
      <c r="AV194" s="11" t="s">
        <v>82</v>
      </c>
      <c r="AW194" s="11" t="s">
        <v>32</v>
      </c>
      <c r="AX194" s="11" t="s">
        <v>75</v>
      </c>
      <c r="AY194" s="184" t="s">
        <v>192</v>
      </c>
    </row>
    <row r="195" spans="2:65" s="12" customFormat="1" ht="16.5" customHeight="1">
      <c r="B195" s="185"/>
      <c r="C195" s="186"/>
      <c r="D195" s="186"/>
      <c r="E195" s="187" t="s">
        <v>5</v>
      </c>
      <c r="F195" s="271" t="s">
        <v>202</v>
      </c>
      <c r="G195" s="272"/>
      <c r="H195" s="272"/>
      <c r="I195" s="272"/>
      <c r="J195" s="186"/>
      <c r="K195" s="188">
        <v>3</v>
      </c>
      <c r="L195" s="186"/>
      <c r="M195" s="186"/>
      <c r="N195" s="186"/>
      <c r="O195" s="186"/>
      <c r="P195" s="186"/>
      <c r="Q195" s="186"/>
      <c r="R195" s="189"/>
      <c r="T195" s="190"/>
      <c r="U195" s="186"/>
      <c r="V195" s="186"/>
      <c r="W195" s="186"/>
      <c r="X195" s="186"/>
      <c r="Y195" s="186"/>
      <c r="Z195" s="186"/>
      <c r="AA195" s="191"/>
      <c r="AT195" s="192" t="s">
        <v>216</v>
      </c>
      <c r="AU195" s="192" t="s">
        <v>87</v>
      </c>
      <c r="AV195" s="12" t="s">
        <v>87</v>
      </c>
      <c r="AW195" s="12" t="s">
        <v>32</v>
      </c>
      <c r="AX195" s="12" t="s">
        <v>75</v>
      </c>
      <c r="AY195" s="192" t="s">
        <v>192</v>
      </c>
    </row>
    <row r="196" spans="2:65" s="13" customFormat="1" ht="16.5" customHeight="1">
      <c r="B196" s="193"/>
      <c r="C196" s="194"/>
      <c r="D196" s="194"/>
      <c r="E196" s="195" t="s">
        <v>5</v>
      </c>
      <c r="F196" s="275" t="s">
        <v>249</v>
      </c>
      <c r="G196" s="276"/>
      <c r="H196" s="276"/>
      <c r="I196" s="276"/>
      <c r="J196" s="194"/>
      <c r="K196" s="196">
        <v>21</v>
      </c>
      <c r="L196" s="194"/>
      <c r="M196" s="194"/>
      <c r="N196" s="194"/>
      <c r="O196" s="194"/>
      <c r="P196" s="194"/>
      <c r="Q196" s="194"/>
      <c r="R196" s="197"/>
      <c r="T196" s="198"/>
      <c r="U196" s="194"/>
      <c r="V196" s="194"/>
      <c r="W196" s="194"/>
      <c r="X196" s="194"/>
      <c r="Y196" s="194"/>
      <c r="Z196" s="194"/>
      <c r="AA196" s="199"/>
      <c r="AT196" s="200" t="s">
        <v>216</v>
      </c>
      <c r="AU196" s="200" t="s">
        <v>87</v>
      </c>
      <c r="AV196" s="13" t="s">
        <v>197</v>
      </c>
      <c r="AW196" s="13" t="s">
        <v>32</v>
      </c>
      <c r="AX196" s="13" t="s">
        <v>82</v>
      </c>
      <c r="AY196" s="200" t="s">
        <v>192</v>
      </c>
    </row>
    <row r="197" spans="2:65" s="1" customFormat="1" ht="25.5" customHeight="1">
      <c r="B197" s="142"/>
      <c r="C197" s="171" t="s">
        <v>294</v>
      </c>
      <c r="D197" s="171" t="s">
        <v>193</v>
      </c>
      <c r="E197" s="172" t="s">
        <v>295</v>
      </c>
      <c r="F197" s="268" t="s">
        <v>296</v>
      </c>
      <c r="G197" s="268"/>
      <c r="H197" s="268"/>
      <c r="I197" s="268"/>
      <c r="J197" s="173" t="s">
        <v>288</v>
      </c>
      <c r="K197" s="174">
        <v>7</v>
      </c>
      <c r="L197" s="277">
        <v>0</v>
      </c>
      <c r="M197" s="277"/>
      <c r="N197" s="267">
        <f>ROUND(L197*K197,2)</f>
        <v>0</v>
      </c>
      <c r="O197" s="267"/>
      <c r="P197" s="267"/>
      <c r="Q197" s="267"/>
      <c r="R197" s="145"/>
      <c r="T197" s="175" t="s">
        <v>5</v>
      </c>
      <c r="U197" s="48" t="s">
        <v>42</v>
      </c>
      <c r="V197" s="40"/>
      <c r="W197" s="176">
        <f>V197*K197</f>
        <v>0</v>
      </c>
      <c r="X197" s="176">
        <v>0</v>
      </c>
      <c r="Y197" s="176">
        <f>X197*K197</f>
        <v>0</v>
      </c>
      <c r="Z197" s="176">
        <v>1.6E-2</v>
      </c>
      <c r="AA197" s="177">
        <f>Z197*K197</f>
        <v>0.112</v>
      </c>
      <c r="AR197" s="23" t="s">
        <v>197</v>
      </c>
      <c r="AT197" s="23" t="s">
        <v>193</v>
      </c>
      <c r="AU197" s="23" t="s">
        <v>87</v>
      </c>
      <c r="AY197" s="23" t="s">
        <v>192</v>
      </c>
      <c r="BE197" s="118">
        <f>IF(U197="základná",N197,0)</f>
        <v>0</v>
      </c>
      <c r="BF197" s="118">
        <f>IF(U197="znížená",N197,0)</f>
        <v>0</v>
      </c>
      <c r="BG197" s="118">
        <f>IF(U197="zákl. prenesená",N197,0)</f>
        <v>0</v>
      </c>
      <c r="BH197" s="118">
        <f>IF(U197="zníž. prenesená",N197,0)</f>
        <v>0</v>
      </c>
      <c r="BI197" s="118">
        <f>IF(U197="nulová",N197,0)</f>
        <v>0</v>
      </c>
      <c r="BJ197" s="23" t="s">
        <v>87</v>
      </c>
      <c r="BK197" s="118">
        <f>ROUND(L197*K197,2)</f>
        <v>0</v>
      </c>
      <c r="BL197" s="23" t="s">
        <v>197</v>
      </c>
      <c r="BM197" s="23" t="s">
        <v>297</v>
      </c>
    </row>
    <row r="198" spans="2:65" s="11" customFormat="1" ht="16.5" customHeight="1">
      <c r="B198" s="178"/>
      <c r="C198" s="179"/>
      <c r="D198" s="179"/>
      <c r="E198" s="180" t="s">
        <v>5</v>
      </c>
      <c r="F198" s="269" t="s">
        <v>290</v>
      </c>
      <c r="G198" s="270"/>
      <c r="H198" s="270"/>
      <c r="I198" s="270"/>
      <c r="J198" s="179"/>
      <c r="K198" s="180" t="s">
        <v>5</v>
      </c>
      <c r="L198" s="179"/>
      <c r="M198" s="179"/>
      <c r="N198" s="179"/>
      <c r="O198" s="179"/>
      <c r="P198" s="179"/>
      <c r="Q198" s="179"/>
      <c r="R198" s="181"/>
      <c r="T198" s="182"/>
      <c r="U198" s="179"/>
      <c r="V198" s="179"/>
      <c r="W198" s="179"/>
      <c r="X198" s="179"/>
      <c r="Y198" s="179"/>
      <c r="Z198" s="179"/>
      <c r="AA198" s="183"/>
      <c r="AT198" s="184" t="s">
        <v>216</v>
      </c>
      <c r="AU198" s="184" t="s">
        <v>87</v>
      </c>
      <c r="AV198" s="11" t="s">
        <v>82</v>
      </c>
      <c r="AW198" s="11" t="s">
        <v>32</v>
      </c>
      <c r="AX198" s="11" t="s">
        <v>75</v>
      </c>
      <c r="AY198" s="184" t="s">
        <v>192</v>
      </c>
    </row>
    <row r="199" spans="2:65" s="12" customFormat="1" ht="16.5" customHeight="1">
      <c r="B199" s="185"/>
      <c r="C199" s="186"/>
      <c r="D199" s="186"/>
      <c r="E199" s="187" t="s">
        <v>5</v>
      </c>
      <c r="F199" s="271" t="s">
        <v>298</v>
      </c>
      <c r="G199" s="272"/>
      <c r="H199" s="272"/>
      <c r="I199" s="272"/>
      <c r="J199" s="186"/>
      <c r="K199" s="188">
        <v>6</v>
      </c>
      <c r="L199" s="186"/>
      <c r="M199" s="186"/>
      <c r="N199" s="186"/>
      <c r="O199" s="186"/>
      <c r="P199" s="186"/>
      <c r="Q199" s="186"/>
      <c r="R199" s="189"/>
      <c r="T199" s="190"/>
      <c r="U199" s="186"/>
      <c r="V199" s="186"/>
      <c r="W199" s="186"/>
      <c r="X199" s="186"/>
      <c r="Y199" s="186"/>
      <c r="Z199" s="186"/>
      <c r="AA199" s="191"/>
      <c r="AT199" s="192" t="s">
        <v>216</v>
      </c>
      <c r="AU199" s="192" t="s">
        <v>87</v>
      </c>
      <c r="AV199" s="12" t="s">
        <v>87</v>
      </c>
      <c r="AW199" s="12" t="s">
        <v>32</v>
      </c>
      <c r="AX199" s="12" t="s">
        <v>75</v>
      </c>
      <c r="AY199" s="192" t="s">
        <v>192</v>
      </c>
    </row>
    <row r="200" spans="2:65" s="12" customFormat="1" ht="16.5" customHeight="1">
      <c r="B200" s="185"/>
      <c r="C200" s="186"/>
      <c r="D200" s="186"/>
      <c r="E200" s="187" t="s">
        <v>5</v>
      </c>
      <c r="F200" s="271" t="s">
        <v>299</v>
      </c>
      <c r="G200" s="272"/>
      <c r="H200" s="272"/>
      <c r="I200" s="272"/>
      <c r="J200" s="186"/>
      <c r="K200" s="188">
        <v>1</v>
      </c>
      <c r="L200" s="186"/>
      <c r="M200" s="186"/>
      <c r="N200" s="186"/>
      <c r="O200" s="186"/>
      <c r="P200" s="186"/>
      <c r="Q200" s="186"/>
      <c r="R200" s="189"/>
      <c r="T200" s="190"/>
      <c r="U200" s="186"/>
      <c r="V200" s="186"/>
      <c r="W200" s="186"/>
      <c r="X200" s="186"/>
      <c r="Y200" s="186"/>
      <c r="Z200" s="186"/>
      <c r="AA200" s="191"/>
      <c r="AT200" s="192" t="s">
        <v>216</v>
      </c>
      <c r="AU200" s="192" t="s">
        <v>87</v>
      </c>
      <c r="AV200" s="12" t="s">
        <v>87</v>
      </c>
      <c r="AW200" s="12" t="s">
        <v>32</v>
      </c>
      <c r="AX200" s="12" t="s">
        <v>75</v>
      </c>
      <c r="AY200" s="192" t="s">
        <v>192</v>
      </c>
    </row>
    <row r="201" spans="2:65" s="13" customFormat="1" ht="16.5" customHeight="1">
      <c r="B201" s="193"/>
      <c r="C201" s="194"/>
      <c r="D201" s="194"/>
      <c r="E201" s="195" t="s">
        <v>5</v>
      </c>
      <c r="F201" s="275" t="s">
        <v>249</v>
      </c>
      <c r="G201" s="276"/>
      <c r="H201" s="276"/>
      <c r="I201" s="276"/>
      <c r="J201" s="194"/>
      <c r="K201" s="196">
        <v>7</v>
      </c>
      <c r="L201" s="194"/>
      <c r="M201" s="194"/>
      <c r="N201" s="194"/>
      <c r="O201" s="194"/>
      <c r="P201" s="194"/>
      <c r="Q201" s="194"/>
      <c r="R201" s="197"/>
      <c r="T201" s="198"/>
      <c r="U201" s="194"/>
      <c r="V201" s="194"/>
      <c r="W201" s="194"/>
      <c r="X201" s="194"/>
      <c r="Y201" s="194"/>
      <c r="Z201" s="194"/>
      <c r="AA201" s="199"/>
      <c r="AT201" s="200" t="s">
        <v>216</v>
      </c>
      <c r="AU201" s="200" t="s">
        <v>87</v>
      </c>
      <c r="AV201" s="13" t="s">
        <v>197</v>
      </c>
      <c r="AW201" s="13" t="s">
        <v>32</v>
      </c>
      <c r="AX201" s="13" t="s">
        <v>82</v>
      </c>
      <c r="AY201" s="200" t="s">
        <v>192</v>
      </c>
    </row>
    <row r="202" spans="2:65" s="1" customFormat="1" ht="25.5" customHeight="1">
      <c r="B202" s="142"/>
      <c r="C202" s="171" t="s">
        <v>300</v>
      </c>
      <c r="D202" s="171" t="s">
        <v>193</v>
      </c>
      <c r="E202" s="172" t="s">
        <v>301</v>
      </c>
      <c r="F202" s="268" t="s">
        <v>302</v>
      </c>
      <c r="G202" s="268"/>
      <c r="H202" s="268"/>
      <c r="I202" s="268"/>
      <c r="J202" s="173" t="s">
        <v>196</v>
      </c>
      <c r="K202" s="174">
        <v>8.7100000000000009</v>
      </c>
      <c r="L202" s="277">
        <v>0</v>
      </c>
      <c r="M202" s="277"/>
      <c r="N202" s="267">
        <f>ROUND(L202*K202,2)</f>
        <v>0</v>
      </c>
      <c r="O202" s="267"/>
      <c r="P202" s="267"/>
      <c r="Q202" s="267"/>
      <c r="R202" s="145"/>
      <c r="T202" s="175" t="s">
        <v>5</v>
      </c>
      <c r="U202" s="48" t="s">
        <v>42</v>
      </c>
      <c r="V202" s="40"/>
      <c r="W202" s="176">
        <f>V202*K202</f>
        <v>0</v>
      </c>
      <c r="X202" s="176">
        <v>0</v>
      </c>
      <c r="Y202" s="176">
        <f>X202*K202</f>
        <v>0</v>
      </c>
      <c r="Z202" s="176">
        <v>4.1000000000000002E-2</v>
      </c>
      <c r="AA202" s="177">
        <f>Z202*K202</f>
        <v>0.35711000000000004</v>
      </c>
      <c r="AR202" s="23" t="s">
        <v>197</v>
      </c>
      <c r="AT202" s="23" t="s">
        <v>193</v>
      </c>
      <c r="AU202" s="23" t="s">
        <v>87</v>
      </c>
      <c r="AY202" s="23" t="s">
        <v>192</v>
      </c>
      <c r="BE202" s="118">
        <f>IF(U202="základná",N202,0)</f>
        <v>0</v>
      </c>
      <c r="BF202" s="118">
        <f>IF(U202="znížená",N202,0)</f>
        <v>0</v>
      </c>
      <c r="BG202" s="118">
        <f>IF(U202="zákl. prenesená",N202,0)</f>
        <v>0</v>
      </c>
      <c r="BH202" s="118">
        <f>IF(U202="zníž. prenesená",N202,0)</f>
        <v>0</v>
      </c>
      <c r="BI202" s="118">
        <f>IF(U202="nulová",N202,0)</f>
        <v>0</v>
      </c>
      <c r="BJ202" s="23" t="s">
        <v>87</v>
      </c>
      <c r="BK202" s="118">
        <f>ROUND(L202*K202,2)</f>
        <v>0</v>
      </c>
      <c r="BL202" s="23" t="s">
        <v>197</v>
      </c>
      <c r="BM202" s="23" t="s">
        <v>303</v>
      </c>
    </row>
    <row r="203" spans="2:65" s="11" customFormat="1" ht="16.5" customHeight="1">
      <c r="B203" s="178"/>
      <c r="C203" s="179"/>
      <c r="D203" s="179"/>
      <c r="E203" s="180" t="s">
        <v>5</v>
      </c>
      <c r="F203" s="269" t="s">
        <v>290</v>
      </c>
      <c r="G203" s="270"/>
      <c r="H203" s="270"/>
      <c r="I203" s="270"/>
      <c r="J203" s="179"/>
      <c r="K203" s="180" t="s">
        <v>5</v>
      </c>
      <c r="L203" s="179"/>
      <c r="M203" s="179"/>
      <c r="N203" s="179"/>
      <c r="O203" s="179"/>
      <c r="P203" s="179"/>
      <c r="Q203" s="179"/>
      <c r="R203" s="181"/>
      <c r="T203" s="182"/>
      <c r="U203" s="179"/>
      <c r="V203" s="179"/>
      <c r="W203" s="179"/>
      <c r="X203" s="179"/>
      <c r="Y203" s="179"/>
      <c r="Z203" s="179"/>
      <c r="AA203" s="183"/>
      <c r="AT203" s="184" t="s">
        <v>216</v>
      </c>
      <c r="AU203" s="184" t="s">
        <v>87</v>
      </c>
      <c r="AV203" s="11" t="s">
        <v>82</v>
      </c>
      <c r="AW203" s="11" t="s">
        <v>32</v>
      </c>
      <c r="AX203" s="11" t="s">
        <v>75</v>
      </c>
      <c r="AY203" s="184" t="s">
        <v>192</v>
      </c>
    </row>
    <row r="204" spans="2:65" s="12" customFormat="1" ht="16.5" customHeight="1">
      <c r="B204" s="185"/>
      <c r="C204" s="186"/>
      <c r="D204" s="186"/>
      <c r="E204" s="187" t="s">
        <v>5</v>
      </c>
      <c r="F204" s="271" t="s">
        <v>304</v>
      </c>
      <c r="G204" s="272"/>
      <c r="H204" s="272"/>
      <c r="I204" s="272"/>
      <c r="J204" s="186"/>
      <c r="K204" s="188">
        <v>2</v>
      </c>
      <c r="L204" s="186"/>
      <c r="M204" s="186"/>
      <c r="N204" s="186"/>
      <c r="O204" s="186"/>
      <c r="P204" s="186"/>
      <c r="Q204" s="186"/>
      <c r="R204" s="189"/>
      <c r="T204" s="190"/>
      <c r="U204" s="186"/>
      <c r="V204" s="186"/>
      <c r="W204" s="186"/>
      <c r="X204" s="186"/>
      <c r="Y204" s="186"/>
      <c r="Z204" s="186"/>
      <c r="AA204" s="191"/>
      <c r="AT204" s="192" t="s">
        <v>216</v>
      </c>
      <c r="AU204" s="192" t="s">
        <v>87</v>
      </c>
      <c r="AV204" s="12" t="s">
        <v>87</v>
      </c>
      <c r="AW204" s="12" t="s">
        <v>32</v>
      </c>
      <c r="AX204" s="12" t="s">
        <v>75</v>
      </c>
      <c r="AY204" s="192" t="s">
        <v>192</v>
      </c>
    </row>
    <row r="205" spans="2:65" s="12" customFormat="1" ht="16.5" customHeight="1">
      <c r="B205" s="185"/>
      <c r="C205" s="186"/>
      <c r="D205" s="186"/>
      <c r="E205" s="187" t="s">
        <v>5</v>
      </c>
      <c r="F205" s="271" t="s">
        <v>305</v>
      </c>
      <c r="G205" s="272"/>
      <c r="H205" s="272"/>
      <c r="I205" s="272"/>
      <c r="J205" s="186"/>
      <c r="K205" s="188">
        <v>4.12</v>
      </c>
      <c r="L205" s="186"/>
      <c r="M205" s="186"/>
      <c r="N205" s="186"/>
      <c r="O205" s="186"/>
      <c r="P205" s="186"/>
      <c r="Q205" s="186"/>
      <c r="R205" s="189"/>
      <c r="T205" s="190"/>
      <c r="U205" s="186"/>
      <c r="V205" s="186"/>
      <c r="W205" s="186"/>
      <c r="X205" s="186"/>
      <c r="Y205" s="186"/>
      <c r="Z205" s="186"/>
      <c r="AA205" s="191"/>
      <c r="AT205" s="192" t="s">
        <v>216</v>
      </c>
      <c r="AU205" s="192" t="s">
        <v>87</v>
      </c>
      <c r="AV205" s="12" t="s">
        <v>87</v>
      </c>
      <c r="AW205" s="12" t="s">
        <v>32</v>
      </c>
      <c r="AX205" s="12" t="s">
        <v>75</v>
      </c>
      <c r="AY205" s="192" t="s">
        <v>192</v>
      </c>
    </row>
    <row r="206" spans="2:65" s="12" customFormat="1" ht="16.5" customHeight="1">
      <c r="B206" s="185"/>
      <c r="C206" s="186"/>
      <c r="D206" s="186"/>
      <c r="E206" s="187" t="s">
        <v>5</v>
      </c>
      <c r="F206" s="271" t="s">
        <v>306</v>
      </c>
      <c r="G206" s="272"/>
      <c r="H206" s="272"/>
      <c r="I206" s="272"/>
      <c r="J206" s="186"/>
      <c r="K206" s="188">
        <v>0.72</v>
      </c>
      <c r="L206" s="186"/>
      <c r="M206" s="186"/>
      <c r="N206" s="186"/>
      <c r="O206" s="186"/>
      <c r="P206" s="186"/>
      <c r="Q206" s="186"/>
      <c r="R206" s="189"/>
      <c r="T206" s="190"/>
      <c r="U206" s="186"/>
      <c r="V206" s="186"/>
      <c r="W206" s="186"/>
      <c r="X206" s="186"/>
      <c r="Y206" s="186"/>
      <c r="Z206" s="186"/>
      <c r="AA206" s="191"/>
      <c r="AT206" s="192" t="s">
        <v>216</v>
      </c>
      <c r="AU206" s="192" t="s">
        <v>87</v>
      </c>
      <c r="AV206" s="12" t="s">
        <v>87</v>
      </c>
      <c r="AW206" s="12" t="s">
        <v>32</v>
      </c>
      <c r="AX206" s="12" t="s">
        <v>75</v>
      </c>
      <c r="AY206" s="192" t="s">
        <v>192</v>
      </c>
    </row>
    <row r="207" spans="2:65" s="11" customFormat="1" ht="16.5" customHeight="1">
      <c r="B207" s="178"/>
      <c r="C207" s="179"/>
      <c r="D207" s="179"/>
      <c r="E207" s="180" t="s">
        <v>5</v>
      </c>
      <c r="F207" s="273" t="s">
        <v>262</v>
      </c>
      <c r="G207" s="274"/>
      <c r="H207" s="274"/>
      <c r="I207" s="274"/>
      <c r="J207" s="179"/>
      <c r="K207" s="180" t="s">
        <v>5</v>
      </c>
      <c r="L207" s="179"/>
      <c r="M207" s="179"/>
      <c r="N207" s="179"/>
      <c r="O207" s="179"/>
      <c r="P207" s="179"/>
      <c r="Q207" s="179"/>
      <c r="R207" s="181"/>
      <c r="T207" s="182"/>
      <c r="U207" s="179"/>
      <c r="V207" s="179"/>
      <c r="W207" s="179"/>
      <c r="X207" s="179"/>
      <c r="Y207" s="179"/>
      <c r="Z207" s="179"/>
      <c r="AA207" s="183"/>
      <c r="AT207" s="184" t="s">
        <v>216</v>
      </c>
      <c r="AU207" s="184" t="s">
        <v>87</v>
      </c>
      <c r="AV207" s="11" t="s">
        <v>82</v>
      </c>
      <c r="AW207" s="11" t="s">
        <v>32</v>
      </c>
      <c r="AX207" s="11" t="s">
        <v>75</v>
      </c>
      <c r="AY207" s="184" t="s">
        <v>192</v>
      </c>
    </row>
    <row r="208" spans="2:65" s="12" customFormat="1" ht="16.5" customHeight="1">
      <c r="B208" s="185"/>
      <c r="C208" s="186"/>
      <c r="D208" s="186"/>
      <c r="E208" s="187" t="s">
        <v>5</v>
      </c>
      <c r="F208" s="271" t="s">
        <v>307</v>
      </c>
      <c r="G208" s="272"/>
      <c r="H208" s="272"/>
      <c r="I208" s="272"/>
      <c r="J208" s="186"/>
      <c r="K208" s="188">
        <v>1.87</v>
      </c>
      <c r="L208" s="186"/>
      <c r="M208" s="186"/>
      <c r="N208" s="186"/>
      <c r="O208" s="186"/>
      <c r="P208" s="186"/>
      <c r="Q208" s="186"/>
      <c r="R208" s="189"/>
      <c r="T208" s="190"/>
      <c r="U208" s="186"/>
      <c r="V208" s="186"/>
      <c r="W208" s="186"/>
      <c r="X208" s="186"/>
      <c r="Y208" s="186"/>
      <c r="Z208" s="186"/>
      <c r="AA208" s="191"/>
      <c r="AT208" s="192" t="s">
        <v>216</v>
      </c>
      <c r="AU208" s="192" t="s">
        <v>87</v>
      </c>
      <c r="AV208" s="12" t="s">
        <v>87</v>
      </c>
      <c r="AW208" s="12" t="s">
        <v>32</v>
      </c>
      <c r="AX208" s="12" t="s">
        <v>75</v>
      </c>
      <c r="AY208" s="192" t="s">
        <v>192</v>
      </c>
    </row>
    <row r="209" spans="2:65" s="13" customFormat="1" ht="16.5" customHeight="1">
      <c r="B209" s="193"/>
      <c r="C209" s="194"/>
      <c r="D209" s="194"/>
      <c r="E209" s="195" t="s">
        <v>5</v>
      </c>
      <c r="F209" s="275" t="s">
        <v>249</v>
      </c>
      <c r="G209" s="276"/>
      <c r="H209" s="276"/>
      <c r="I209" s="276"/>
      <c r="J209" s="194"/>
      <c r="K209" s="196">
        <v>8.7100000000000009</v>
      </c>
      <c r="L209" s="194"/>
      <c r="M209" s="194"/>
      <c r="N209" s="194"/>
      <c r="O209" s="194"/>
      <c r="P209" s="194"/>
      <c r="Q209" s="194"/>
      <c r="R209" s="197"/>
      <c r="T209" s="198"/>
      <c r="U209" s="194"/>
      <c r="V209" s="194"/>
      <c r="W209" s="194"/>
      <c r="X209" s="194"/>
      <c r="Y209" s="194"/>
      <c r="Z209" s="194"/>
      <c r="AA209" s="199"/>
      <c r="AT209" s="200" t="s">
        <v>216</v>
      </c>
      <c r="AU209" s="200" t="s">
        <v>87</v>
      </c>
      <c r="AV209" s="13" t="s">
        <v>197</v>
      </c>
      <c r="AW209" s="13" t="s">
        <v>32</v>
      </c>
      <c r="AX209" s="13" t="s">
        <v>82</v>
      </c>
      <c r="AY209" s="200" t="s">
        <v>192</v>
      </c>
    </row>
    <row r="210" spans="2:65" s="1" customFormat="1" ht="25.5" customHeight="1">
      <c r="B210" s="142"/>
      <c r="C210" s="171" t="s">
        <v>308</v>
      </c>
      <c r="D210" s="171" t="s">
        <v>193</v>
      </c>
      <c r="E210" s="172" t="s">
        <v>309</v>
      </c>
      <c r="F210" s="268" t="s">
        <v>310</v>
      </c>
      <c r="G210" s="268"/>
      <c r="H210" s="268"/>
      <c r="I210" s="268"/>
      <c r="J210" s="173" t="s">
        <v>196</v>
      </c>
      <c r="K210" s="174">
        <v>20.04</v>
      </c>
      <c r="L210" s="277">
        <v>0</v>
      </c>
      <c r="M210" s="277"/>
      <c r="N210" s="267">
        <f>ROUND(L210*K210,2)</f>
        <v>0</v>
      </c>
      <c r="O210" s="267"/>
      <c r="P210" s="267"/>
      <c r="Q210" s="267"/>
      <c r="R210" s="145"/>
      <c r="T210" s="175" t="s">
        <v>5</v>
      </c>
      <c r="U210" s="48" t="s">
        <v>42</v>
      </c>
      <c r="V210" s="40"/>
      <c r="W210" s="176">
        <f>V210*K210</f>
        <v>0</v>
      </c>
      <c r="X210" s="176">
        <v>0</v>
      </c>
      <c r="Y210" s="176">
        <f>X210*K210</f>
        <v>0</v>
      </c>
      <c r="Z210" s="176">
        <v>3.1E-2</v>
      </c>
      <c r="AA210" s="177">
        <f>Z210*K210</f>
        <v>0.62124000000000001</v>
      </c>
      <c r="AR210" s="23" t="s">
        <v>197</v>
      </c>
      <c r="AT210" s="23" t="s">
        <v>193</v>
      </c>
      <c r="AU210" s="23" t="s">
        <v>87</v>
      </c>
      <c r="AY210" s="23" t="s">
        <v>192</v>
      </c>
      <c r="BE210" s="118">
        <f>IF(U210="základná",N210,0)</f>
        <v>0</v>
      </c>
      <c r="BF210" s="118">
        <f>IF(U210="znížená",N210,0)</f>
        <v>0</v>
      </c>
      <c r="BG210" s="118">
        <f>IF(U210="zákl. prenesená",N210,0)</f>
        <v>0</v>
      </c>
      <c r="BH210" s="118">
        <f>IF(U210="zníž. prenesená",N210,0)</f>
        <v>0</v>
      </c>
      <c r="BI210" s="118">
        <f>IF(U210="nulová",N210,0)</f>
        <v>0</v>
      </c>
      <c r="BJ210" s="23" t="s">
        <v>87</v>
      </c>
      <c r="BK210" s="118">
        <f>ROUND(L210*K210,2)</f>
        <v>0</v>
      </c>
      <c r="BL210" s="23" t="s">
        <v>197</v>
      </c>
      <c r="BM210" s="23" t="s">
        <v>311</v>
      </c>
    </row>
    <row r="211" spans="2:65" s="11" customFormat="1" ht="16.5" customHeight="1">
      <c r="B211" s="178"/>
      <c r="C211" s="179"/>
      <c r="D211" s="179"/>
      <c r="E211" s="180" t="s">
        <v>5</v>
      </c>
      <c r="F211" s="269" t="s">
        <v>290</v>
      </c>
      <c r="G211" s="270"/>
      <c r="H211" s="270"/>
      <c r="I211" s="270"/>
      <c r="J211" s="179"/>
      <c r="K211" s="180" t="s">
        <v>5</v>
      </c>
      <c r="L211" s="179"/>
      <c r="M211" s="179"/>
      <c r="N211" s="179"/>
      <c r="O211" s="179"/>
      <c r="P211" s="179"/>
      <c r="Q211" s="179"/>
      <c r="R211" s="181"/>
      <c r="T211" s="182"/>
      <c r="U211" s="179"/>
      <c r="V211" s="179"/>
      <c r="W211" s="179"/>
      <c r="X211" s="179"/>
      <c r="Y211" s="179"/>
      <c r="Z211" s="179"/>
      <c r="AA211" s="183"/>
      <c r="AT211" s="184" t="s">
        <v>216</v>
      </c>
      <c r="AU211" s="184" t="s">
        <v>87</v>
      </c>
      <c r="AV211" s="11" t="s">
        <v>82</v>
      </c>
      <c r="AW211" s="11" t="s">
        <v>32</v>
      </c>
      <c r="AX211" s="11" t="s">
        <v>75</v>
      </c>
      <c r="AY211" s="184" t="s">
        <v>192</v>
      </c>
    </row>
    <row r="212" spans="2:65" s="12" customFormat="1" ht="16.5" customHeight="1">
      <c r="B212" s="185"/>
      <c r="C212" s="186"/>
      <c r="D212" s="186"/>
      <c r="E212" s="187" t="s">
        <v>5</v>
      </c>
      <c r="F212" s="271" t="s">
        <v>312</v>
      </c>
      <c r="G212" s="272"/>
      <c r="H212" s="272"/>
      <c r="I212" s="272"/>
      <c r="J212" s="186"/>
      <c r="K212" s="188">
        <v>13.62</v>
      </c>
      <c r="L212" s="186"/>
      <c r="M212" s="186"/>
      <c r="N212" s="186"/>
      <c r="O212" s="186"/>
      <c r="P212" s="186"/>
      <c r="Q212" s="186"/>
      <c r="R212" s="189"/>
      <c r="T212" s="190"/>
      <c r="U212" s="186"/>
      <c r="V212" s="186"/>
      <c r="W212" s="186"/>
      <c r="X212" s="186"/>
      <c r="Y212" s="186"/>
      <c r="Z212" s="186"/>
      <c r="AA212" s="191"/>
      <c r="AT212" s="192" t="s">
        <v>216</v>
      </c>
      <c r="AU212" s="192" t="s">
        <v>87</v>
      </c>
      <c r="AV212" s="12" t="s">
        <v>87</v>
      </c>
      <c r="AW212" s="12" t="s">
        <v>32</v>
      </c>
      <c r="AX212" s="12" t="s">
        <v>75</v>
      </c>
      <c r="AY212" s="192" t="s">
        <v>192</v>
      </c>
    </row>
    <row r="213" spans="2:65" s="12" customFormat="1" ht="16.5" customHeight="1">
      <c r="B213" s="185"/>
      <c r="C213" s="186"/>
      <c r="D213" s="186"/>
      <c r="E213" s="187" t="s">
        <v>5</v>
      </c>
      <c r="F213" s="271" t="s">
        <v>313</v>
      </c>
      <c r="G213" s="272"/>
      <c r="H213" s="272"/>
      <c r="I213" s="272"/>
      <c r="J213" s="186"/>
      <c r="K213" s="188">
        <v>6.42</v>
      </c>
      <c r="L213" s="186"/>
      <c r="M213" s="186"/>
      <c r="N213" s="186"/>
      <c r="O213" s="186"/>
      <c r="P213" s="186"/>
      <c r="Q213" s="186"/>
      <c r="R213" s="189"/>
      <c r="T213" s="190"/>
      <c r="U213" s="186"/>
      <c r="V213" s="186"/>
      <c r="W213" s="186"/>
      <c r="X213" s="186"/>
      <c r="Y213" s="186"/>
      <c r="Z213" s="186"/>
      <c r="AA213" s="191"/>
      <c r="AT213" s="192" t="s">
        <v>216</v>
      </c>
      <c r="AU213" s="192" t="s">
        <v>87</v>
      </c>
      <c r="AV213" s="12" t="s">
        <v>87</v>
      </c>
      <c r="AW213" s="12" t="s">
        <v>32</v>
      </c>
      <c r="AX213" s="12" t="s">
        <v>75</v>
      </c>
      <c r="AY213" s="192" t="s">
        <v>192</v>
      </c>
    </row>
    <row r="214" spans="2:65" s="13" customFormat="1" ht="16.5" customHeight="1">
      <c r="B214" s="193"/>
      <c r="C214" s="194"/>
      <c r="D214" s="194"/>
      <c r="E214" s="195" t="s">
        <v>5</v>
      </c>
      <c r="F214" s="275" t="s">
        <v>249</v>
      </c>
      <c r="G214" s="276"/>
      <c r="H214" s="276"/>
      <c r="I214" s="276"/>
      <c r="J214" s="194"/>
      <c r="K214" s="196">
        <v>20.04</v>
      </c>
      <c r="L214" s="194"/>
      <c r="M214" s="194"/>
      <c r="N214" s="194"/>
      <c r="O214" s="194"/>
      <c r="P214" s="194"/>
      <c r="Q214" s="194"/>
      <c r="R214" s="197"/>
      <c r="T214" s="198"/>
      <c r="U214" s="194"/>
      <c r="V214" s="194"/>
      <c r="W214" s="194"/>
      <c r="X214" s="194"/>
      <c r="Y214" s="194"/>
      <c r="Z214" s="194"/>
      <c r="AA214" s="199"/>
      <c r="AT214" s="200" t="s">
        <v>216</v>
      </c>
      <c r="AU214" s="200" t="s">
        <v>87</v>
      </c>
      <c r="AV214" s="13" t="s">
        <v>197</v>
      </c>
      <c r="AW214" s="13" t="s">
        <v>32</v>
      </c>
      <c r="AX214" s="13" t="s">
        <v>82</v>
      </c>
      <c r="AY214" s="200" t="s">
        <v>192</v>
      </c>
    </row>
    <row r="215" spans="2:65" s="1" customFormat="1" ht="25.5" customHeight="1">
      <c r="B215" s="142"/>
      <c r="C215" s="171" t="s">
        <v>314</v>
      </c>
      <c r="D215" s="171" t="s">
        <v>193</v>
      </c>
      <c r="E215" s="172" t="s">
        <v>315</v>
      </c>
      <c r="F215" s="268" t="s">
        <v>316</v>
      </c>
      <c r="G215" s="268"/>
      <c r="H215" s="268"/>
      <c r="I215" s="268"/>
      <c r="J215" s="173" t="s">
        <v>288</v>
      </c>
      <c r="K215" s="174">
        <v>21</v>
      </c>
      <c r="L215" s="277">
        <v>0</v>
      </c>
      <c r="M215" s="277"/>
      <c r="N215" s="267">
        <f>ROUND(L215*K215,2)</f>
        <v>0</v>
      </c>
      <c r="O215" s="267"/>
      <c r="P215" s="267"/>
      <c r="Q215" s="267"/>
      <c r="R215" s="145"/>
      <c r="T215" s="175" t="s">
        <v>5</v>
      </c>
      <c r="U215" s="48" t="s">
        <v>42</v>
      </c>
      <c r="V215" s="40"/>
      <c r="W215" s="176">
        <f>V215*K215</f>
        <v>0</v>
      </c>
      <c r="X215" s="176">
        <v>0</v>
      </c>
      <c r="Y215" s="176">
        <f>X215*K215</f>
        <v>0</v>
      </c>
      <c r="Z215" s="176">
        <v>2.4E-2</v>
      </c>
      <c r="AA215" s="177">
        <f>Z215*K215</f>
        <v>0.504</v>
      </c>
      <c r="AR215" s="23" t="s">
        <v>197</v>
      </c>
      <c r="AT215" s="23" t="s">
        <v>193</v>
      </c>
      <c r="AU215" s="23" t="s">
        <v>87</v>
      </c>
      <c r="AY215" s="23" t="s">
        <v>192</v>
      </c>
      <c r="BE215" s="118">
        <f>IF(U215="základná",N215,0)</f>
        <v>0</v>
      </c>
      <c r="BF215" s="118">
        <f>IF(U215="znížená",N215,0)</f>
        <v>0</v>
      </c>
      <c r="BG215" s="118">
        <f>IF(U215="zákl. prenesená",N215,0)</f>
        <v>0</v>
      </c>
      <c r="BH215" s="118">
        <f>IF(U215="zníž. prenesená",N215,0)</f>
        <v>0</v>
      </c>
      <c r="BI215" s="118">
        <f>IF(U215="nulová",N215,0)</f>
        <v>0</v>
      </c>
      <c r="BJ215" s="23" t="s">
        <v>87</v>
      </c>
      <c r="BK215" s="118">
        <f>ROUND(L215*K215,2)</f>
        <v>0</v>
      </c>
      <c r="BL215" s="23" t="s">
        <v>197</v>
      </c>
      <c r="BM215" s="23" t="s">
        <v>317</v>
      </c>
    </row>
    <row r="216" spans="2:65" s="11" customFormat="1" ht="16.5" customHeight="1">
      <c r="B216" s="178"/>
      <c r="C216" s="179"/>
      <c r="D216" s="179"/>
      <c r="E216" s="180" t="s">
        <v>5</v>
      </c>
      <c r="F216" s="269" t="s">
        <v>318</v>
      </c>
      <c r="G216" s="270"/>
      <c r="H216" s="270"/>
      <c r="I216" s="270"/>
      <c r="J216" s="179"/>
      <c r="K216" s="180" t="s">
        <v>5</v>
      </c>
      <c r="L216" s="179"/>
      <c r="M216" s="179"/>
      <c r="N216" s="179"/>
      <c r="O216" s="179"/>
      <c r="P216" s="179"/>
      <c r="Q216" s="179"/>
      <c r="R216" s="181"/>
      <c r="T216" s="182"/>
      <c r="U216" s="179"/>
      <c r="V216" s="179"/>
      <c r="W216" s="179"/>
      <c r="X216" s="179"/>
      <c r="Y216" s="179"/>
      <c r="Z216" s="179"/>
      <c r="AA216" s="183"/>
      <c r="AT216" s="184" t="s">
        <v>216</v>
      </c>
      <c r="AU216" s="184" t="s">
        <v>87</v>
      </c>
      <c r="AV216" s="11" t="s">
        <v>82</v>
      </c>
      <c r="AW216" s="11" t="s">
        <v>32</v>
      </c>
      <c r="AX216" s="11" t="s">
        <v>75</v>
      </c>
      <c r="AY216" s="184" t="s">
        <v>192</v>
      </c>
    </row>
    <row r="217" spans="2:65" s="12" customFormat="1" ht="16.5" customHeight="1">
      <c r="B217" s="185"/>
      <c r="C217" s="186"/>
      <c r="D217" s="186"/>
      <c r="E217" s="187" t="s">
        <v>5</v>
      </c>
      <c r="F217" s="271" t="s">
        <v>197</v>
      </c>
      <c r="G217" s="272"/>
      <c r="H217" s="272"/>
      <c r="I217" s="272"/>
      <c r="J217" s="186"/>
      <c r="K217" s="188">
        <v>4</v>
      </c>
      <c r="L217" s="186"/>
      <c r="M217" s="186"/>
      <c r="N217" s="186"/>
      <c r="O217" s="186"/>
      <c r="P217" s="186"/>
      <c r="Q217" s="186"/>
      <c r="R217" s="189"/>
      <c r="T217" s="190"/>
      <c r="U217" s="186"/>
      <c r="V217" s="186"/>
      <c r="W217" s="186"/>
      <c r="X217" s="186"/>
      <c r="Y217" s="186"/>
      <c r="Z217" s="186"/>
      <c r="AA217" s="191"/>
      <c r="AT217" s="192" t="s">
        <v>216</v>
      </c>
      <c r="AU217" s="192" t="s">
        <v>87</v>
      </c>
      <c r="AV217" s="12" t="s">
        <v>87</v>
      </c>
      <c r="AW217" s="12" t="s">
        <v>32</v>
      </c>
      <c r="AX217" s="12" t="s">
        <v>75</v>
      </c>
      <c r="AY217" s="192" t="s">
        <v>192</v>
      </c>
    </row>
    <row r="218" spans="2:65" s="11" customFormat="1" ht="16.5" customHeight="1">
      <c r="B218" s="178"/>
      <c r="C218" s="179"/>
      <c r="D218" s="179"/>
      <c r="E218" s="180" t="s">
        <v>5</v>
      </c>
      <c r="F218" s="273" t="s">
        <v>319</v>
      </c>
      <c r="G218" s="274"/>
      <c r="H218" s="274"/>
      <c r="I218" s="274"/>
      <c r="J218" s="179"/>
      <c r="K218" s="180" t="s">
        <v>5</v>
      </c>
      <c r="L218" s="179"/>
      <c r="M218" s="179"/>
      <c r="N218" s="179"/>
      <c r="O218" s="179"/>
      <c r="P218" s="179"/>
      <c r="Q218" s="179"/>
      <c r="R218" s="181"/>
      <c r="T218" s="182"/>
      <c r="U218" s="179"/>
      <c r="V218" s="179"/>
      <c r="W218" s="179"/>
      <c r="X218" s="179"/>
      <c r="Y218" s="179"/>
      <c r="Z218" s="179"/>
      <c r="AA218" s="183"/>
      <c r="AT218" s="184" t="s">
        <v>216</v>
      </c>
      <c r="AU218" s="184" t="s">
        <v>87</v>
      </c>
      <c r="AV218" s="11" t="s">
        <v>82</v>
      </c>
      <c r="AW218" s="11" t="s">
        <v>32</v>
      </c>
      <c r="AX218" s="11" t="s">
        <v>75</v>
      </c>
      <c r="AY218" s="184" t="s">
        <v>192</v>
      </c>
    </row>
    <row r="219" spans="2:65" s="12" customFormat="1" ht="16.5" customHeight="1">
      <c r="B219" s="185"/>
      <c r="C219" s="186"/>
      <c r="D219" s="186"/>
      <c r="E219" s="187" t="s">
        <v>5</v>
      </c>
      <c r="F219" s="271" t="s">
        <v>294</v>
      </c>
      <c r="G219" s="272"/>
      <c r="H219" s="272"/>
      <c r="I219" s="272"/>
      <c r="J219" s="186"/>
      <c r="K219" s="188">
        <v>16</v>
      </c>
      <c r="L219" s="186"/>
      <c r="M219" s="186"/>
      <c r="N219" s="186"/>
      <c r="O219" s="186"/>
      <c r="P219" s="186"/>
      <c r="Q219" s="186"/>
      <c r="R219" s="189"/>
      <c r="T219" s="190"/>
      <c r="U219" s="186"/>
      <c r="V219" s="186"/>
      <c r="W219" s="186"/>
      <c r="X219" s="186"/>
      <c r="Y219" s="186"/>
      <c r="Z219" s="186"/>
      <c r="AA219" s="191"/>
      <c r="AT219" s="192" t="s">
        <v>216</v>
      </c>
      <c r="AU219" s="192" t="s">
        <v>87</v>
      </c>
      <c r="AV219" s="12" t="s">
        <v>87</v>
      </c>
      <c r="AW219" s="12" t="s">
        <v>32</v>
      </c>
      <c r="AX219" s="12" t="s">
        <v>75</v>
      </c>
      <c r="AY219" s="192" t="s">
        <v>192</v>
      </c>
    </row>
    <row r="220" spans="2:65" s="11" customFormat="1" ht="16.5" customHeight="1">
      <c r="B220" s="178"/>
      <c r="C220" s="179"/>
      <c r="D220" s="179"/>
      <c r="E220" s="180" t="s">
        <v>5</v>
      </c>
      <c r="F220" s="273" t="s">
        <v>320</v>
      </c>
      <c r="G220" s="274"/>
      <c r="H220" s="274"/>
      <c r="I220" s="274"/>
      <c r="J220" s="179"/>
      <c r="K220" s="180" t="s">
        <v>5</v>
      </c>
      <c r="L220" s="179"/>
      <c r="M220" s="179"/>
      <c r="N220" s="179"/>
      <c r="O220" s="179"/>
      <c r="P220" s="179"/>
      <c r="Q220" s="179"/>
      <c r="R220" s="181"/>
      <c r="T220" s="182"/>
      <c r="U220" s="179"/>
      <c r="V220" s="179"/>
      <c r="W220" s="179"/>
      <c r="X220" s="179"/>
      <c r="Y220" s="179"/>
      <c r="Z220" s="179"/>
      <c r="AA220" s="183"/>
      <c r="AT220" s="184" t="s">
        <v>216</v>
      </c>
      <c r="AU220" s="184" t="s">
        <v>87</v>
      </c>
      <c r="AV220" s="11" t="s">
        <v>82</v>
      </c>
      <c r="AW220" s="11" t="s">
        <v>32</v>
      </c>
      <c r="AX220" s="11" t="s">
        <v>75</v>
      </c>
      <c r="AY220" s="184" t="s">
        <v>192</v>
      </c>
    </row>
    <row r="221" spans="2:65" s="12" customFormat="1" ht="16.5" customHeight="1">
      <c r="B221" s="185"/>
      <c r="C221" s="186"/>
      <c r="D221" s="186"/>
      <c r="E221" s="187" t="s">
        <v>5</v>
      </c>
      <c r="F221" s="271" t="s">
        <v>82</v>
      </c>
      <c r="G221" s="272"/>
      <c r="H221" s="272"/>
      <c r="I221" s="272"/>
      <c r="J221" s="186"/>
      <c r="K221" s="188">
        <v>1</v>
      </c>
      <c r="L221" s="186"/>
      <c r="M221" s="186"/>
      <c r="N221" s="186"/>
      <c r="O221" s="186"/>
      <c r="P221" s="186"/>
      <c r="Q221" s="186"/>
      <c r="R221" s="189"/>
      <c r="T221" s="190"/>
      <c r="U221" s="186"/>
      <c r="V221" s="186"/>
      <c r="W221" s="186"/>
      <c r="X221" s="186"/>
      <c r="Y221" s="186"/>
      <c r="Z221" s="186"/>
      <c r="AA221" s="191"/>
      <c r="AT221" s="192" t="s">
        <v>216</v>
      </c>
      <c r="AU221" s="192" t="s">
        <v>87</v>
      </c>
      <c r="AV221" s="12" t="s">
        <v>87</v>
      </c>
      <c r="AW221" s="12" t="s">
        <v>32</v>
      </c>
      <c r="AX221" s="12" t="s">
        <v>75</v>
      </c>
      <c r="AY221" s="192" t="s">
        <v>192</v>
      </c>
    </row>
    <row r="222" spans="2:65" s="13" customFormat="1" ht="16.5" customHeight="1">
      <c r="B222" s="193"/>
      <c r="C222" s="194"/>
      <c r="D222" s="194"/>
      <c r="E222" s="195" t="s">
        <v>5</v>
      </c>
      <c r="F222" s="275" t="s">
        <v>249</v>
      </c>
      <c r="G222" s="276"/>
      <c r="H222" s="276"/>
      <c r="I222" s="276"/>
      <c r="J222" s="194"/>
      <c r="K222" s="196">
        <v>21</v>
      </c>
      <c r="L222" s="194"/>
      <c r="M222" s="194"/>
      <c r="N222" s="194"/>
      <c r="O222" s="194"/>
      <c r="P222" s="194"/>
      <c r="Q222" s="194"/>
      <c r="R222" s="197"/>
      <c r="T222" s="198"/>
      <c r="U222" s="194"/>
      <c r="V222" s="194"/>
      <c r="W222" s="194"/>
      <c r="X222" s="194"/>
      <c r="Y222" s="194"/>
      <c r="Z222" s="194"/>
      <c r="AA222" s="199"/>
      <c r="AT222" s="200" t="s">
        <v>216</v>
      </c>
      <c r="AU222" s="200" t="s">
        <v>87</v>
      </c>
      <c r="AV222" s="13" t="s">
        <v>197</v>
      </c>
      <c r="AW222" s="13" t="s">
        <v>32</v>
      </c>
      <c r="AX222" s="13" t="s">
        <v>82</v>
      </c>
      <c r="AY222" s="200" t="s">
        <v>192</v>
      </c>
    </row>
    <row r="223" spans="2:65" s="1" customFormat="1" ht="25.5" customHeight="1">
      <c r="B223" s="142"/>
      <c r="C223" s="171" t="s">
        <v>10</v>
      </c>
      <c r="D223" s="171" t="s">
        <v>193</v>
      </c>
      <c r="E223" s="172" t="s">
        <v>321</v>
      </c>
      <c r="F223" s="268" t="s">
        <v>322</v>
      </c>
      <c r="G223" s="268"/>
      <c r="H223" s="268"/>
      <c r="I223" s="268"/>
      <c r="J223" s="173" t="s">
        <v>196</v>
      </c>
      <c r="K223" s="174">
        <v>1.8180000000000001</v>
      </c>
      <c r="L223" s="277">
        <v>0</v>
      </c>
      <c r="M223" s="277"/>
      <c r="N223" s="267">
        <f>ROUND(L223*K223,2)</f>
        <v>0</v>
      </c>
      <c r="O223" s="267"/>
      <c r="P223" s="267"/>
      <c r="Q223" s="267"/>
      <c r="R223" s="145"/>
      <c r="T223" s="175" t="s">
        <v>5</v>
      </c>
      <c r="U223" s="48" t="s">
        <v>42</v>
      </c>
      <c r="V223" s="40"/>
      <c r="W223" s="176">
        <f>V223*K223</f>
        <v>0</v>
      </c>
      <c r="X223" s="176">
        <v>0</v>
      </c>
      <c r="Y223" s="176">
        <f>X223*K223</f>
        <v>0</v>
      </c>
      <c r="Z223" s="176">
        <v>8.7999999999999995E-2</v>
      </c>
      <c r="AA223" s="177">
        <f>Z223*K223</f>
        <v>0.15998399999999999</v>
      </c>
      <c r="AR223" s="23" t="s">
        <v>197</v>
      </c>
      <c r="AT223" s="23" t="s">
        <v>193</v>
      </c>
      <c r="AU223" s="23" t="s">
        <v>87</v>
      </c>
      <c r="AY223" s="23" t="s">
        <v>192</v>
      </c>
      <c r="BE223" s="118">
        <f>IF(U223="základná",N223,0)</f>
        <v>0</v>
      </c>
      <c r="BF223" s="118">
        <f>IF(U223="znížená",N223,0)</f>
        <v>0</v>
      </c>
      <c r="BG223" s="118">
        <f>IF(U223="zákl. prenesená",N223,0)</f>
        <v>0</v>
      </c>
      <c r="BH223" s="118">
        <f>IF(U223="zníž. prenesená",N223,0)</f>
        <v>0</v>
      </c>
      <c r="BI223" s="118">
        <f>IF(U223="nulová",N223,0)</f>
        <v>0</v>
      </c>
      <c r="BJ223" s="23" t="s">
        <v>87</v>
      </c>
      <c r="BK223" s="118">
        <f>ROUND(L223*K223,2)</f>
        <v>0</v>
      </c>
      <c r="BL223" s="23" t="s">
        <v>197</v>
      </c>
      <c r="BM223" s="23" t="s">
        <v>323</v>
      </c>
    </row>
    <row r="224" spans="2:65" s="11" customFormat="1" ht="16.5" customHeight="1">
      <c r="B224" s="178"/>
      <c r="C224" s="179"/>
      <c r="D224" s="179"/>
      <c r="E224" s="180" t="s">
        <v>5</v>
      </c>
      <c r="F224" s="269" t="s">
        <v>320</v>
      </c>
      <c r="G224" s="270"/>
      <c r="H224" s="270"/>
      <c r="I224" s="270"/>
      <c r="J224" s="179"/>
      <c r="K224" s="180" t="s">
        <v>5</v>
      </c>
      <c r="L224" s="179"/>
      <c r="M224" s="179"/>
      <c r="N224" s="179"/>
      <c r="O224" s="179"/>
      <c r="P224" s="179"/>
      <c r="Q224" s="179"/>
      <c r="R224" s="181"/>
      <c r="T224" s="182"/>
      <c r="U224" s="179"/>
      <c r="V224" s="179"/>
      <c r="W224" s="179"/>
      <c r="X224" s="179"/>
      <c r="Y224" s="179"/>
      <c r="Z224" s="179"/>
      <c r="AA224" s="183"/>
      <c r="AT224" s="184" t="s">
        <v>216</v>
      </c>
      <c r="AU224" s="184" t="s">
        <v>87</v>
      </c>
      <c r="AV224" s="11" t="s">
        <v>82</v>
      </c>
      <c r="AW224" s="11" t="s">
        <v>32</v>
      </c>
      <c r="AX224" s="11" t="s">
        <v>75</v>
      </c>
      <c r="AY224" s="184" t="s">
        <v>192</v>
      </c>
    </row>
    <row r="225" spans="2:65" s="12" customFormat="1" ht="16.5" customHeight="1">
      <c r="B225" s="185"/>
      <c r="C225" s="186"/>
      <c r="D225" s="186"/>
      <c r="E225" s="187" t="s">
        <v>5</v>
      </c>
      <c r="F225" s="271" t="s">
        <v>324</v>
      </c>
      <c r="G225" s="272"/>
      <c r="H225" s="272"/>
      <c r="I225" s="272"/>
      <c r="J225" s="186"/>
      <c r="K225" s="188">
        <v>1.8180000000000001</v>
      </c>
      <c r="L225" s="186"/>
      <c r="M225" s="186"/>
      <c r="N225" s="186"/>
      <c r="O225" s="186"/>
      <c r="P225" s="186"/>
      <c r="Q225" s="186"/>
      <c r="R225" s="189"/>
      <c r="T225" s="190"/>
      <c r="U225" s="186"/>
      <c r="V225" s="186"/>
      <c r="W225" s="186"/>
      <c r="X225" s="186"/>
      <c r="Y225" s="186"/>
      <c r="Z225" s="186"/>
      <c r="AA225" s="191"/>
      <c r="AT225" s="192" t="s">
        <v>216</v>
      </c>
      <c r="AU225" s="192" t="s">
        <v>87</v>
      </c>
      <c r="AV225" s="12" t="s">
        <v>87</v>
      </c>
      <c r="AW225" s="12" t="s">
        <v>32</v>
      </c>
      <c r="AX225" s="12" t="s">
        <v>82</v>
      </c>
      <c r="AY225" s="192" t="s">
        <v>192</v>
      </c>
    </row>
    <row r="226" spans="2:65" s="1" customFormat="1" ht="25.5" customHeight="1">
      <c r="B226" s="142"/>
      <c r="C226" s="171" t="s">
        <v>325</v>
      </c>
      <c r="D226" s="171" t="s">
        <v>193</v>
      </c>
      <c r="E226" s="172" t="s">
        <v>326</v>
      </c>
      <c r="F226" s="268" t="s">
        <v>327</v>
      </c>
      <c r="G226" s="268"/>
      <c r="H226" s="268"/>
      <c r="I226" s="268"/>
      <c r="J226" s="173" t="s">
        <v>196</v>
      </c>
      <c r="K226" s="174">
        <v>6.2</v>
      </c>
      <c r="L226" s="277">
        <v>0</v>
      </c>
      <c r="M226" s="277"/>
      <c r="N226" s="267">
        <f>ROUND(L226*K226,2)</f>
        <v>0</v>
      </c>
      <c r="O226" s="267"/>
      <c r="P226" s="267"/>
      <c r="Q226" s="267"/>
      <c r="R226" s="145"/>
      <c r="T226" s="175" t="s">
        <v>5</v>
      </c>
      <c r="U226" s="48" t="s">
        <v>42</v>
      </c>
      <c r="V226" s="40"/>
      <c r="W226" s="176">
        <f>V226*K226</f>
        <v>0</v>
      </c>
      <c r="X226" s="176">
        <v>0</v>
      </c>
      <c r="Y226" s="176">
        <f>X226*K226</f>
        <v>0</v>
      </c>
      <c r="Z226" s="176">
        <v>6.7000000000000004E-2</v>
      </c>
      <c r="AA226" s="177">
        <f>Z226*K226</f>
        <v>0.41540000000000005</v>
      </c>
      <c r="AR226" s="23" t="s">
        <v>197</v>
      </c>
      <c r="AT226" s="23" t="s">
        <v>193</v>
      </c>
      <c r="AU226" s="23" t="s">
        <v>87</v>
      </c>
      <c r="AY226" s="23" t="s">
        <v>192</v>
      </c>
      <c r="BE226" s="118">
        <f>IF(U226="základná",N226,0)</f>
        <v>0</v>
      </c>
      <c r="BF226" s="118">
        <f>IF(U226="znížená",N226,0)</f>
        <v>0</v>
      </c>
      <c r="BG226" s="118">
        <f>IF(U226="zákl. prenesená",N226,0)</f>
        <v>0</v>
      </c>
      <c r="BH226" s="118">
        <f>IF(U226="zníž. prenesená",N226,0)</f>
        <v>0</v>
      </c>
      <c r="BI226" s="118">
        <f>IF(U226="nulová",N226,0)</f>
        <v>0</v>
      </c>
      <c r="BJ226" s="23" t="s">
        <v>87</v>
      </c>
      <c r="BK226" s="118">
        <f>ROUND(L226*K226,2)</f>
        <v>0</v>
      </c>
      <c r="BL226" s="23" t="s">
        <v>197</v>
      </c>
      <c r="BM226" s="23" t="s">
        <v>328</v>
      </c>
    </row>
    <row r="227" spans="2:65" s="11" customFormat="1" ht="16.5" customHeight="1">
      <c r="B227" s="178"/>
      <c r="C227" s="179"/>
      <c r="D227" s="179"/>
      <c r="E227" s="180" t="s">
        <v>5</v>
      </c>
      <c r="F227" s="269" t="s">
        <v>318</v>
      </c>
      <c r="G227" s="270"/>
      <c r="H227" s="270"/>
      <c r="I227" s="270"/>
      <c r="J227" s="179"/>
      <c r="K227" s="180" t="s">
        <v>5</v>
      </c>
      <c r="L227" s="179"/>
      <c r="M227" s="179"/>
      <c r="N227" s="179"/>
      <c r="O227" s="179"/>
      <c r="P227" s="179"/>
      <c r="Q227" s="179"/>
      <c r="R227" s="181"/>
      <c r="T227" s="182"/>
      <c r="U227" s="179"/>
      <c r="V227" s="179"/>
      <c r="W227" s="179"/>
      <c r="X227" s="179"/>
      <c r="Y227" s="179"/>
      <c r="Z227" s="179"/>
      <c r="AA227" s="183"/>
      <c r="AT227" s="184" t="s">
        <v>216</v>
      </c>
      <c r="AU227" s="184" t="s">
        <v>87</v>
      </c>
      <c r="AV227" s="11" t="s">
        <v>82</v>
      </c>
      <c r="AW227" s="11" t="s">
        <v>32</v>
      </c>
      <c r="AX227" s="11" t="s">
        <v>75</v>
      </c>
      <c r="AY227" s="184" t="s">
        <v>192</v>
      </c>
    </row>
    <row r="228" spans="2:65" s="12" customFormat="1" ht="16.5" customHeight="1">
      <c r="B228" s="185"/>
      <c r="C228" s="186"/>
      <c r="D228" s="186"/>
      <c r="E228" s="187" t="s">
        <v>5</v>
      </c>
      <c r="F228" s="271" t="s">
        <v>329</v>
      </c>
      <c r="G228" s="272"/>
      <c r="H228" s="272"/>
      <c r="I228" s="272"/>
      <c r="J228" s="186"/>
      <c r="K228" s="188">
        <v>6.2</v>
      </c>
      <c r="L228" s="186"/>
      <c r="M228" s="186"/>
      <c r="N228" s="186"/>
      <c r="O228" s="186"/>
      <c r="P228" s="186"/>
      <c r="Q228" s="186"/>
      <c r="R228" s="189"/>
      <c r="T228" s="190"/>
      <c r="U228" s="186"/>
      <c r="V228" s="186"/>
      <c r="W228" s="186"/>
      <c r="X228" s="186"/>
      <c r="Y228" s="186"/>
      <c r="Z228" s="186"/>
      <c r="AA228" s="191"/>
      <c r="AT228" s="192" t="s">
        <v>216</v>
      </c>
      <c r="AU228" s="192" t="s">
        <v>87</v>
      </c>
      <c r="AV228" s="12" t="s">
        <v>87</v>
      </c>
      <c r="AW228" s="12" t="s">
        <v>32</v>
      </c>
      <c r="AX228" s="12" t="s">
        <v>82</v>
      </c>
      <c r="AY228" s="192" t="s">
        <v>192</v>
      </c>
    </row>
    <row r="229" spans="2:65" s="1" customFormat="1" ht="25.5" customHeight="1">
      <c r="B229" s="142"/>
      <c r="C229" s="171" t="s">
        <v>330</v>
      </c>
      <c r="D229" s="171" t="s">
        <v>193</v>
      </c>
      <c r="E229" s="172" t="s">
        <v>331</v>
      </c>
      <c r="F229" s="268" t="s">
        <v>332</v>
      </c>
      <c r="G229" s="268"/>
      <c r="H229" s="268"/>
      <c r="I229" s="268"/>
      <c r="J229" s="173" t="s">
        <v>288</v>
      </c>
      <c r="K229" s="174">
        <v>2</v>
      </c>
      <c r="L229" s="277">
        <v>0</v>
      </c>
      <c r="M229" s="277"/>
      <c r="N229" s="267">
        <f>ROUND(L229*K229,2)</f>
        <v>0</v>
      </c>
      <c r="O229" s="267"/>
      <c r="P229" s="267"/>
      <c r="Q229" s="267"/>
      <c r="R229" s="145"/>
      <c r="T229" s="175" t="s">
        <v>5</v>
      </c>
      <c r="U229" s="48" t="s">
        <v>42</v>
      </c>
      <c r="V229" s="40"/>
      <c r="W229" s="176">
        <f>V229*K229</f>
        <v>0</v>
      </c>
      <c r="X229" s="176">
        <v>0</v>
      </c>
      <c r="Y229" s="176">
        <f>X229*K229</f>
        <v>0</v>
      </c>
      <c r="Z229" s="176">
        <v>6.5000000000000002E-2</v>
      </c>
      <c r="AA229" s="177">
        <f>Z229*K229</f>
        <v>0.13</v>
      </c>
      <c r="AR229" s="23" t="s">
        <v>197</v>
      </c>
      <c r="AT229" s="23" t="s">
        <v>193</v>
      </c>
      <c r="AU229" s="23" t="s">
        <v>87</v>
      </c>
      <c r="AY229" s="23" t="s">
        <v>192</v>
      </c>
      <c r="BE229" s="118">
        <f>IF(U229="základná",N229,0)</f>
        <v>0</v>
      </c>
      <c r="BF229" s="118">
        <f>IF(U229="znížená",N229,0)</f>
        <v>0</v>
      </c>
      <c r="BG229" s="118">
        <f>IF(U229="zákl. prenesená",N229,0)</f>
        <v>0</v>
      </c>
      <c r="BH229" s="118">
        <f>IF(U229="zníž. prenesená",N229,0)</f>
        <v>0</v>
      </c>
      <c r="BI229" s="118">
        <f>IF(U229="nulová",N229,0)</f>
        <v>0</v>
      </c>
      <c r="BJ229" s="23" t="s">
        <v>87</v>
      </c>
      <c r="BK229" s="118">
        <f>ROUND(L229*K229,2)</f>
        <v>0</v>
      </c>
      <c r="BL229" s="23" t="s">
        <v>197</v>
      </c>
      <c r="BM229" s="23" t="s">
        <v>333</v>
      </c>
    </row>
    <row r="230" spans="2:65" s="1" customFormat="1" ht="25.5" customHeight="1">
      <c r="B230" s="142"/>
      <c r="C230" s="171" t="s">
        <v>334</v>
      </c>
      <c r="D230" s="171" t="s">
        <v>193</v>
      </c>
      <c r="E230" s="172" t="s">
        <v>335</v>
      </c>
      <c r="F230" s="268" t="s">
        <v>336</v>
      </c>
      <c r="G230" s="268"/>
      <c r="H230" s="268"/>
      <c r="I230" s="268"/>
      <c r="J230" s="173" t="s">
        <v>196</v>
      </c>
      <c r="K230" s="174">
        <v>4.9000000000000004</v>
      </c>
      <c r="L230" s="277">
        <v>0</v>
      </c>
      <c r="M230" s="277"/>
      <c r="N230" s="267">
        <f>ROUND(L230*K230,2)</f>
        <v>0</v>
      </c>
      <c r="O230" s="267"/>
      <c r="P230" s="267"/>
      <c r="Q230" s="267"/>
      <c r="R230" s="145"/>
      <c r="T230" s="175" t="s">
        <v>5</v>
      </c>
      <c r="U230" s="48" t="s">
        <v>42</v>
      </c>
      <c r="V230" s="40"/>
      <c r="W230" s="176">
        <f>V230*K230</f>
        <v>0</v>
      </c>
      <c r="X230" s="176">
        <v>0</v>
      </c>
      <c r="Y230" s="176">
        <f>X230*K230</f>
        <v>0</v>
      </c>
      <c r="Z230" s="176">
        <v>0.06</v>
      </c>
      <c r="AA230" s="177">
        <f>Z230*K230</f>
        <v>0.29399999999999998</v>
      </c>
      <c r="AR230" s="23" t="s">
        <v>197</v>
      </c>
      <c r="AT230" s="23" t="s">
        <v>193</v>
      </c>
      <c r="AU230" s="23" t="s">
        <v>87</v>
      </c>
      <c r="AY230" s="23" t="s">
        <v>192</v>
      </c>
      <c r="BE230" s="118">
        <f>IF(U230="základná",N230,0)</f>
        <v>0</v>
      </c>
      <c r="BF230" s="118">
        <f>IF(U230="znížená",N230,0)</f>
        <v>0</v>
      </c>
      <c r="BG230" s="118">
        <f>IF(U230="zákl. prenesená",N230,0)</f>
        <v>0</v>
      </c>
      <c r="BH230" s="118">
        <f>IF(U230="zníž. prenesená",N230,0)</f>
        <v>0</v>
      </c>
      <c r="BI230" s="118">
        <f>IF(U230="nulová",N230,0)</f>
        <v>0</v>
      </c>
      <c r="BJ230" s="23" t="s">
        <v>87</v>
      </c>
      <c r="BK230" s="118">
        <f>ROUND(L230*K230,2)</f>
        <v>0</v>
      </c>
      <c r="BL230" s="23" t="s">
        <v>197</v>
      </c>
      <c r="BM230" s="23" t="s">
        <v>337</v>
      </c>
    </row>
    <row r="231" spans="2:65" s="11" customFormat="1" ht="16.5" customHeight="1">
      <c r="B231" s="178"/>
      <c r="C231" s="179"/>
      <c r="D231" s="179"/>
      <c r="E231" s="180" t="s">
        <v>5</v>
      </c>
      <c r="F231" s="269" t="s">
        <v>318</v>
      </c>
      <c r="G231" s="270"/>
      <c r="H231" s="270"/>
      <c r="I231" s="270"/>
      <c r="J231" s="179"/>
      <c r="K231" s="180" t="s">
        <v>5</v>
      </c>
      <c r="L231" s="179"/>
      <c r="M231" s="179"/>
      <c r="N231" s="179"/>
      <c r="O231" s="179"/>
      <c r="P231" s="179"/>
      <c r="Q231" s="179"/>
      <c r="R231" s="181"/>
      <c r="T231" s="182"/>
      <c r="U231" s="179"/>
      <c r="V231" s="179"/>
      <c r="W231" s="179"/>
      <c r="X231" s="179"/>
      <c r="Y231" s="179"/>
      <c r="Z231" s="179"/>
      <c r="AA231" s="183"/>
      <c r="AT231" s="184" t="s">
        <v>216</v>
      </c>
      <c r="AU231" s="184" t="s">
        <v>87</v>
      </c>
      <c r="AV231" s="11" t="s">
        <v>82</v>
      </c>
      <c r="AW231" s="11" t="s">
        <v>32</v>
      </c>
      <c r="AX231" s="11" t="s">
        <v>75</v>
      </c>
      <c r="AY231" s="184" t="s">
        <v>192</v>
      </c>
    </row>
    <row r="232" spans="2:65" s="12" customFormat="1" ht="16.5" customHeight="1">
      <c r="B232" s="185"/>
      <c r="C232" s="186"/>
      <c r="D232" s="186"/>
      <c r="E232" s="187" t="s">
        <v>5</v>
      </c>
      <c r="F232" s="271" t="s">
        <v>338</v>
      </c>
      <c r="G232" s="272"/>
      <c r="H232" s="272"/>
      <c r="I232" s="272"/>
      <c r="J232" s="186"/>
      <c r="K232" s="188">
        <v>4.9000000000000004</v>
      </c>
      <c r="L232" s="186"/>
      <c r="M232" s="186"/>
      <c r="N232" s="186"/>
      <c r="O232" s="186"/>
      <c r="P232" s="186"/>
      <c r="Q232" s="186"/>
      <c r="R232" s="189"/>
      <c r="T232" s="190"/>
      <c r="U232" s="186"/>
      <c r="V232" s="186"/>
      <c r="W232" s="186"/>
      <c r="X232" s="186"/>
      <c r="Y232" s="186"/>
      <c r="Z232" s="186"/>
      <c r="AA232" s="191"/>
      <c r="AT232" s="192" t="s">
        <v>216</v>
      </c>
      <c r="AU232" s="192" t="s">
        <v>87</v>
      </c>
      <c r="AV232" s="12" t="s">
        <v>87</v>
      </c>
      <c r="AW232" s="12" t="s">
        <v>32</v>
      </c>
      <c r="AX232" s="12" t="s">
        <v>82</v>
      </c>
      <c r="AY232" s="192" t="s">
        <v>192</v>
      </c>
    </row>
    <row r="233" spans="2:65" s="1" customFormat="1" ht="25.5" customHeight="1">
      <c r="B233" s="142"/>
      <c r="C233" s="171" t="s">
        <v>339</v>
      </c>
      <c r="D233" s="171" t="s">
        <v>193</v>
      </c>
      <c r="E233" s="172" t="s">
        <v>340</v>
      </c>
      <c r="F233" s="268" t="s">
        <v>341</v>
      </c>
      <c r="G233" s="268"/>
      <c r="H233" s="268"/>
      <c r="I233" s="268"/>
      <c r="J233" s="173" t="s">
        <v>196</v>
      </c>
      <c r="K233" s="174">
        <v>26.058</v>
      </c>
      <c r="L233" s="277">
        <v>0</v>
      </c>
      <c r="M233" s="277"/>
      <c r="N233" s="267">
        <f>ROUND(L233*K233,2)</f>
        <v>0</v>
      </c>
      <c r="O233" s="267"/>
      <c r="P233" s="267"/>
      <c r="Q233" s="267"/>
      <c r="R233" s="145"/>
      <c r="T233" s="175" t="s">
        <v>5</v>
      </c>
      <c r="U233" s="48" t="s">
        <v>42</v>
      </c>
      <c r="V233" s="40"/>
      <c r="W233" s="176">
        <f>V233*K233</f>
        <v>0</v>
      </c>
      <c r="X233" s="176">
        <v>0</v>
      </c>
      <c r="Y233" s="176">
        <f>X233*K233</f>
        <v>0</v>
      </c>
      <c r="Z233" s="176">
        <v>7.5999999999999998E-2</v>
      </c>
      <c r="AA233" s="177">
        <f>Z233*K233</f>
        <v>1.9804079999999999</v>
      </c>
      <c r="AR233" s="23" t="s">
        <v>197</v>
      </c>
      <c r="AT233" s="23" t="s">
        <v>193</v>
      </c>
      <c r="AU233" s="23" t="s">
        <v>87</v>
      </c>
      <c r="AY233" s="23" t="s">
        <v>192</v>
      </c>
      <c r="BE233" s="118">
        <f>IF(U233="základná",N233,0)</f>
        <v>0</v>
      </c>
      <c r="BF233" s="118">
        <f>IF(U233="znížená",N233,0)</f>
        <v>0</v>
      </c>
      <c r="BG233" s="118">
        <f>IF(U233="zákl. prenesená",N233,0)</f>
        <v>0</v>
      </c>
      <c r="BH233" s="118">
        <f>IF(U233="zníž. prenesená",N233,0)</f>
        <v>0</v>
      </c>
      <c r="BI233" s="118">
        <f>IF(U233="nulová",N233,0)</f>
        <v>0</v>
      </c>
      <c r="BJ233" s="23" t="s">
        <v>87</v>
      </c>
      <c r="BK233" s="118">
        <f>ROUND(L233*K233,2)</f>
        <v>0</v>
      </c>
      <c r="BL233" s="23" t="s">
        <v>197</v>
      </c>
      <c r="BM233" s="23" t="s">
        <v>342</v>
      </c>
    </row>
    <row r="234" spans="2:65" s="11" customFormat="1" ht="16.5" customHeight="1">
      <c r="B234" s="178"/>
      <c r="C234" s="179"/>
      <c r="D234" s="179"/>
      <c r="E234" s="180" t="s">
        <v>5</v>
      </c>
      <c r="F234" s="269" t="s">
        <v>319</v>
      </c>
      <c r="G234" s="270"/>
      <c r="H234" s="270"/>
      <c r="I234" s="270"/>
      <c r="J234" s="179"/>
      <c r="K234" s="180" t="s">
        <v>5</v>
      </c>
      <c r="L234" s="179"/>
      <c r="M234" s="179"/>
      <c r="N234" s="179"/>
      <c r="O234" s="179"/>
      <c r="P234" s="179"/>
      <c r="Q234" s="179"/>
      <c r="R234" s="181"/>
      <c r="T234" s="182"/>
      <c r="U234" s="179"/>
      <c r="V234" s="179"/>
      <c r="W234" s="179"/>
      <c r="X234" s="179"/>
      <c r="Y234" s="179"/>
      <c r="Z234" s="179"/>
      <c r="AA234" s="183"/>
      <c r="AT234" s="184" t="s">
        <v>216</v>
      </c>
      <c r="AU234" s="184" t="s">
        <v>87</v>
      </c>
      <c r="AV234" s="11" t="s">
        <v>82</v>
      </c>
      <c r="AW234" s="11" t="s">
        <v>32</v>
      </c>
      <c r="AX234" s="11" t="s">
        <v>75</v>
      </c>
      <c r="AY234" s="184" t="s">
        <v>192</v>
      </c>
    </row>
    <row r="235" spans="2:65" s="12" customFormat="1" ht="16.5" customHeight="1">
      <c r="B235" s="185"/>
      <c r="C235" s="186"/>
      <c r="D235" s="186"/>
      <c r="E235" s="187" t="s">
        <v>5</v>
      </c>
      <c r="F235" s="271" t="s">
        <v>343</v>
      </c>
      <c r="G235" s="272"/>
      <c r="H235" s="272"/>
      <c r="I235" s="272"/>
      <c r="J235" s="186"/>
      <c r="K235" s="188">
        <v>16.564</v>
      </c>
      <c r="L235" s="186"/>
      <c r="M235" s="186"/>
      <c r="N235" s="186"/>
      <c r="O235" s="186"/>
      <c r="P235" s="186"/>
      <c r="Q235" s="186"/>
      <c r="R235" s="189"/>
      <c r="T235" s="190"/>
      <c r="U235" s="186"/>
      <c r="V235" s="186"/>
      <c r="W235" s="186"/>
      <c r="X235" s="186"/>
      <c r="Y235" s="186"/>
      <c r="Z235" s="186"/>
      <c r="AA235" s="191"/>
      <c r="AT235" s="192" t="s">
        <v>216</v>
      </c>
      <c r="AU235" s="192" t="s">
        <v>87</v>
      </c>
      <c r="AV235" s="12" t="s">
        <v>87</v>
      </c>
      <c r="AW235" s="12" t="s">
        <v>32</v>
      </c>
      <c r="AX235" s="12" t="s">
        <v>75</v>
      </c>
      <c r="AY235" s="192" t="s">
        <v>192</v>
      </c>
    </row>
    <row r="236" spans="2:65" s="12" customFormat="1" ht="16.5" customHeight="1">
      <c r="B236" s="185"/>
      <c r="C236" s="186"/>
      <c r="D236" s="186"/>
      <c r="E236" s="187" t="s">
        <v>5</v>
      </c>
      <c r="F236" s="271" t="s">
        <v>344</v>
      </c>
      <c r="G236" s="272"/>
      <c r="H236" s="272"/>
      <c r="I236" s="272"/>
      <c r="J236" s="186"/>
      <c r="K236" s="188">
        <v>9.4939999999999998</v>
      </c>
      <c r="L236" s="186"/>
      <c r="M236" s="186"/>
      <c r="N236" s="186"/>
      <c r="O236" s="186"/>
      <c r="P236" s="186"/>
      <c r="Q236" s="186"/>
      <c r="R236" s="189"/>
      <c r="T236" s="190"/>
      <c r="U236" s="186"/>
      <c r="V236" s="186"/>
      <c r="W236" s="186"/>
      <c r="X236" s="186"/>
      <c r="Y236" s="186"/>
      <c r="Z236" s="186"/>
      <c r="AA236" s="191"/>
      <c r="AT236" s="192" t="s">
        <v>216</v>
      </c>
      <c r="AU236" s="192" t="s">
        <v>87</v>
      </c>
      <c r="AV236" s="12" t="s">
        <v>87</v>
      </c>
      <c r="AW236" s="12" t="s">
        <v>32</v>
      </c>
      <c r="AX236" s="12" t="s">
        <v>75</v>
      </c>
      <c r="AY236" s="192" t="s">
        <v>192</v>
      </c>
    </row>
    <row r="237" spans="2:65" s="13" customFormat="1" ht="16.5" customHeight="1">
      <c r="B237" s="193"/>
      <c r="C237" s="194"/>
      <c r="D237" s="194"/>
      <c r="E237" s="195" t="s">
        <v>5</v>
      </c>
      <c r="F237" s="275" t="s">
        <v>249</v>
      </c>
      <c r="G237" s="276"/>
      <c r="H237" s="276"/>
      <c r="I237" s="276"/>
      <c r="J237" s="194"/>
      <c r="K237" s="196">
        <v>26.058</v>
      </c>
      <c r="L237" s="194"/>
      <c r="M237" s="194"/>
      <c r="N237" s="194"/>
      <c r="O237" s="194"/>
      <c r="P237" s="194"/>
      <c r="Q237" s="194"/>
      <c r="R237" s="197"/>
      <c r="T237" s="198"/>
      <c r="U237" s="194"/>
      <c r="V237" s="194"/>
      <c r="W237" s="194"/>
      <c r="X237" s="194"/>
      <c r="Y237" s="194"/>
      <c r="Z237" s="194"/>
      <c r="AA237" s="199"/>
      <c r="AT237" s="200" t="s">
        <v>216</v>
      </c>
      <c r="AU237" s="200" t="s">
        <v>87</v>
      </c>
      <c r="AV237" s="13" t="s">
        <v>197</v>
      </c>
      <c r="AW237" s="13" t="s">
        <v>32</v>
      </c>
      <c r="AX237" s="13" t="s">
        <v>82</v>
      </c>
      <c r="AY237" s="200" t="s">
        <v>192</v>
      </c>
    </row>
    <row r="238" spans="2:65" s="1" customFormat="1" ht="25.5" customHeight="1">
      <c r="B238" s="142"/>
      <c r="C238" s="171" t="s">
        <v>345</v>
      </c>
      <c r="D238" s="171" t="s">
        <v>193</v>
      </c>
      <c r="E238" s="172" t="s">
        <v>346</v>
      </c>
      <c r="F238" s="268" t="s">
        <v>347</v>
      </c>
      <c r="G238" s="268"/>
      <c r="H238" s="268"/>
      <c r="I238" s="268"/>
      <c r="J238" s="173" t="s">
        <v>288</v>
      </c>
      <c r="K238" s="174">
        <v>5</v>
      </c>
      <c r="L238" s="277">
        <v>0</v>
      </c>
      <c r="M238" s="277"/>
      <c r="N238" s="267">
        <f>ROUND(L238*K238,2)</f>
        <v>0</v>
      </c>
      <c r="O238" s="267"/>
      <c r="P238" s="267"/>
      <c r="Q238" s="267"/>
      <c r="R238" s="145"/>
      <c r="T238" s="175" t="s">
        <v>5</v>
      </c>
      <c r="U238" s="48" t="s">
        <v>42</v>
      </c>
      <c r="V238" s="40"/>
      <c r="W238" s="176">
        <f>V238*K238</f>
        <v>0</v>
      </c>
      <c r="X238" s="176">
        <v>0</v>
      </c>
      <c r="Y238" s="176">
        <f>X238*K238</f>
        <v>0</v>
      </c>
      <c r="Z238" s="176">
        <v>2.7E-2</v>
      </c>
      <c r="AA238" s="177">
        <f>Z238*K238</f>
        <v>0.13500000000000001</v>
      </c>
      <c r="AR238" s="23" t="s">
        <v>197</v>
      </c>
      <c r="AT238" s="23" t="s">
        <v>193</v>
      </c>
      <c r="AU238" s="23" t="s">
        <v>87</v>
      </c>
      <c r="AY238" s="23" t="s">
        <v>192</v>
      </c>
      <c r="BE238" s="118">
        <f>IF(U238="základná",N238,0)</f>
        <v>0</v>
      </c>
      <c r="BF238" s="118">
        <f>IF(U238="znížená",N238,0)</f>
        <v>0</v>
      </c>
      <c r="BG238" s="118">
        <f>IF(U238="zákl. prenesená",N238,0)</f>
        <v>0</v>
      </c>
      <c r="BH238" s="118">
        <f>IF(U238="zníž. prenesená",N238,0)</f>
        <v>0</v>
      </c>
      <c r="BI238" s="118">
        <f>IF(U238="nulová",N238,0)</f>
        <v>0</v>
      </c>
      <c r="BJ238" s="23" t="s">
        <v>87</v>
      </c>
      <c r="BK238" s="118">
        <f>ROUND(L238*K238,2)</f>
        <v>0</v>
      </c>
      <c r="BL238" s="23" t="s">
        <v>197</v>
      </c>
      <c r="BM238" s="23" t="s">
        <v>348</v>
      </c>
    </row>
    <row r="239" spans="2:65" s="1" customFormat="1" ht="25.5" customHeight="1">
      <c r="B239" s="142"/>
      <c r="C239" s="171" t="s">
        <v>349</v>
      </c>
      <c r="D239" s="171" t="s">
        <v>193</v>
      </c>
      <c r="E239" s="172" t="s">
        <v>350</v>
      </c>
      <c r="F239" s="268" t="s">
        <v>351</v>
      </c>
      <c r="G239" s="268"/>
      <c r="H239" s="268"/>
      <c r="I239" s="268"/>
      <c r="J239" s="173" t="s">
        <v>196</v>
      </c>
      <c r="K239" s="174">
        <v>10.1</v>
      </c>
      <c r="L239" s="277">
        <v>0</v>
      </c>
      <c r="M239" s="277"/>
      <c r="N239" s="267">
        <f>ROUND(L239*K239,2)</f>
        <v>0</v>
      </c>
      <c r="O239" s="267"/>
      <c r="P239" s="267"/>
      <c r="Q239" s="267"/>
      <c r="R239" s="145"/>
      <c r="T239" s="175" t="s">
        <v>5</v>
      </c>
      <c r="U239" s="48" t="s">
        <v>42</v>
      </c>
      <c r="V239" s="40"/>
      <c r="W239" s="176">
        <f>V239*K239</f>
        <v>0</v>
      </c>
      <c r="X239" s="176">
        <v>0</v>
      </c>
      <c r="Y239" s="176">
        <f>X239*K239</f>
        <v>0</v>
      </c>
      <c r="Z239" s="176">
        <v>6.3E-2</v>
      </c>
      <c r="AA239" s="177">
        <f>Z239*K239</f>
        <v>0.63629999999999998</v>
      </c>
      <c r="AR239" s="23" t="s">
        <v>197</v>
      </c>
      <c r="AT239" s="23" t="s">
        <v>193</v>
      </c>
      <c r="AU239" s="23" t="s">
        <v>87</v>
      </c>
      <c r="AY239" s="23" t="s">
        <v>192</v>
      </c>
      <c r="BE239" s="118">
        <f>IF(U239="základná",N239,0)</f>
        <v>0</v>
      </c>
      <c r="BF239" s="118">
        <f>IF(U239="znížená",N239,0)</f>
        <v>0</v>
      </c>
      <c r="BG239" s="118">
        <f>IF(U239="zákl. prenesená",N239,0)</f>
        <v>0</v>
      </c>
      <c r="BH239" s="118">
        <f>IF(U239="zníž. prenesená",N239,0)</f>
        <v>0</v>
      </c>
      <c r="BI239" s="118">
        <f>IF(U239="nulová",N239,0)</f>
        <v>0</v>
      </c>
      <c r="BJ239" s="23" t="s">
        <v>87</v>
      </c>
      <c r="BK239" s="118">
        <f>ROUND(L239*K239,2)</f>
        <v>0</v>
      </c>
      <c r="BL239" s="23" t="s">
        <v>197</v>
      </c>
      <c r="BM239" s="23" t="s">
        <v>352</v>
      </c>
    </row>
    <row r="240" spans="2:65" s="11" customFormat="1" ht="16.5" customHeight="1">
      <c r="B240" s="178"/>
      <c r="C240" s="179"/>
      <c r="D240" s="179"/>
      <c r="E240" s="180" t="s">
        <v>5</v>
      </c>
      <c r="F240" s="269" t="s">
        <v>319</v>
      </c>
      <c r="G240" s="270"/>
      <c r="H240" s="270"/>
      <c r="I240" s="270"/>
      <c r="J240" s="179"/>
      <c r="K240" s="180" t="s">
        <v>5</v>
      </c>
      <c r="L240" s="179"/>
      <c r="M240" s="179"/>
      <c r="N240" s="179"/>
      <c r="O240" s="179"/>
      <c r="P240" s="179"/>
      <c r="Q240" s="179"/>
      <c r="R240" s="181"/>
      <c r="T240" s="182"/>
      <c r="U240" s="179"/>
      <c r="V240" s="179"/>
      <c r="W240" s="179"/>
      <c r="X240" s="179"/>
      <c r="Y240" s="179"/>
      <c r="Z240" s="179"/>
      <c r="AA240" s="183"/>
      <c r="AT240" s="184" t="s">
        <v>216</v>
      </c>
      <c r="AU240" s="184" t="s">
        <v>87</v>
      </c>
      <c r="AV240" s="11" t="s">
        <v>82</v>
      </c>
      <c r="AW240" s="11" t="s">
        <v>32</v>
      </c>
      <c r="AX240" s="11" t="s">
        <v>75</v>
      </c>
      <c r="AY240" s="184" t="s">
        <v>192</v>
      </c>
    </row>
    <row r="241" spans="2:65" s="12" customFormat="1" ht="16.5" customHeight="1">
      <c r="B241" s="185"/>
      <c r="C241" s="186"/>
      <c r="D241" s="186"/>
      <c r="E241" s="187" t="s">
        <v>5</v>
      </c>
      <c r="F241" s="271" t="s">
        <v>353</v>
      </c>
      <c r="G241" s="272"/>
      <c r="H241" s="272"/>
      <c r="I241" s="272"/>
      <c r="J241" s="186"/>
      <c r="K241" s="188">
        <v>2.02</v>
      </c>
      <c r="L241" s="186"/>
      <c r="M241" s="186"/>
      <c r="N241" s="186"/>
      <c r="O241" s="186"/>
      <c r="P241" s="186"/>
      <c r="Q241" s="186"/>
      <c r="R241" s="189"/>
      <c r="T241" s="190"/>
      <c r="U241" s="186"/>
      <c r="V241" s="186"/>
      <c r="W241" s="186"/>
      <c r="X241" s="186"/>
      <c r="Y241" s="186"/>
      <c r="Z241" s="186"/>
      <c r="AA241" s="191"/>
      <c r="AT241" s="192" t="s">
        <v>216</v>
      </c>
      <c r="AU241" s="192" t="s">
        <v>87</v>
      </c>
      <c r="AV241" s="12" t="s">
        <v>87</v>
      </c>
      <c r="AW241" s="12" t="s">
        <v>32</v>
      </c>
      <c r="AX241" s="12" t="s">
        <v>75</v>
      </c>
      <c r="AY241" s="192" t="s">
        <v>192</v>
      </c>
    </row>
    <row r="242" spans="2:65" s="12" customFormat="1" ht="16.5" customHeight="1">
      <c r="B242" s="185"/>
      <c r="C242" s="186"/>
      <c r="D242" s="186"/>
      <c r="E242" s="187" t="s">
        <v>5</v>
      </c>
      <c r="F242" s="271" t="s">
        <v>354</v>
      </c>
      <c r="G242" s="272"/>
      <c r="H242" s="272"/>
      <c r="I242" s="272"/>
      <c r="J242" s="186"/>
      <c r="K242" s="188">
        <v>2.02</v>
      </c>
      <c r="L242" s="186"/>
      <c r="M242" s="186"/>
      <c r="N242" s="186"/>
      <c r="O242" s="186"/>
      <c r="P242" s="186"/>
      <c r="Q242" s="186"/>
      <c r="R242" s="189"/>
      <c r="T242" s="190"/>
      <c r="U242" s="186"/>
      <c r="V242" s="186"/>
      <c r="W242" s="186"/>
      <c r="X242" s="186"/>
      <c r="Y242" s="186"/>
      <c r="Z242" s="186"/>
      <c r="AA242" s="191"/>
      <c r="AT242" s="192" t="s">
        <v>216</v>
      </c>
      <c r="AU242" s="192" t="s">
        <v>87</v>
      </c>
      <c r="AV242" s="12" t="s">
        <v>87</v>
      </c>
      <c r="AW242" s="12" t="s">
        <v>32</v>
      </c>
      <c r="AX242" s="12" t="s">
        <v>75</v>
      </c>
      <c r="AY242" s="192" t="s">
        <v>192</v>
      </c>
    </row>
    <row r="243" spans="2:65" s="12" customFormat="1" ht="16.5" customHeight="1">
      <c r="B243" s="185"/>
      <c r="C243" s="186"/>
      <c r="D243" s="186"/>
      <c r="E243" s="187" t="s">
        <v>5</v>
      </c>
      <c r="F243" s="271" t="s">
        <v>355</v>
      </c>
      <c r="G243" s="272"/>
      <c r="H243" s="272"/>
      <c r="I243" s="272"/>
      <c r="J243" s="186"/>
      <c r="K243" s="188">
        <v>6.06</v>
      </c>
      <c r="L243" s="186"/>
      <c r="M243" s="186"/>
      <c r="N243" s="186"/>
      <c r="O243" s="186"/>
      <c r="P243" s="186"/>
      <c r="Q243" s="186"/>
      <c r="R243" s="189"/>
      <c r="T243" s="190"/>
      <c r="U243" s="186"/>
      <c r="V243" s="186"/>
      <c r="W243" s="186"/>
      <c r="X243" s="186"/>
      <c r="Y243" s="186"/>
      <c r="Z243" s="186"/>
      <c r="AA243" s="191"/>
      <c r="AT243" s="192" t="s">
        <v>216</v>
      </c>
      <c r="AU243" s="192" t="s">
        <v>87</v>
      </c>
      <c r="AV243" s="12" t="s">
        <v>87</v>
      </c>
      <c r="AW243" s="12" t="s">
        <v>32</v>
      </c>
      <c r="AX243" s="12" t="s">
        <v>75</v>
      </c>
      <c r="AY243" s="192" t="s">
        <v>192</v>
      </c>
    </row>
    <row r="244" spans="2:65" s="13" customFormat="1" ht="16.5" customHeight="1">
      <c r="B244" s="193"/>
      <c r="C244" s="194"/>
      <c r="D244" s="194"/>
      <c r="E244" s="195" t="s">
        <v>5</v>
      </c>
      <c r="F244" s="275" t="s">
        <v>249</v>
      </c>
      <c r="G244" s="276"/>
      <c r="H244" s="276"/>
      <c r="I244" s="276"/>
      <c r="J244" s="194"/>
      <c r="K244" s="196">
        <v>10.1</v>
      </c>
      <c r="L244" s="194"/>
      <c r="M244" s="194"/>
      <c r="N244" s="194"/>
      <c r="O244" s="194"/>
      <c r="P244" s="194"/>
      <c r="Q244" s="194"/>
      <c r="R244" s="197"/>
      <c r="T244" s="198"/>
      <c r="U244" s="194"/>
      <c r="V244" s="194"/>
      <c r="W244" s="194"/>
      <c r="X244" s="194"/>
      <c r="Y244" s="194"/>
      <c r="Z244" s="194"/>
      <c r="AA244" s="199"/>
      <c r="AT244" s="200" t="s">
        <v>216</v>
      </c>
      <c r="AU244" s="200" t="s">
        <v>87</v>
      </c>
      <c r="AV244" s="13" t="s">
        <v>197</v>
      </c>
      <c r="AW244" s="13" t="s">
        <v>32</v>
      </c>
      <c r="AX244" s="13" t="s">
        <v>82</v>
      </c>
      <c r="AY244" s="200" t="s">
        <v>192</v>
      </c>
    </row>
    <row r="245" spans="2:65" s="1" customFormat="1" ht="38.25" customHeight="1">
      <c r="B245" s="142"/>
      <c r="C245" s="171" t="s">
        <v>356</v>
      </c>
      <c r="D245" s="171" t="s">
        <v>193</v>
      </c>
      <c r="E245" s="172" t="s">
        <v>357</v>
      </c>
      <c r="F245" s="268" t="s">
        <v>358</v>
      </c>
      <c r="G245" s="268"/>
      <c r="H245" s="268"/>
      <c r="I245" s="268"/>
      <c r="J245" s="173" t="s">
        <v>196</v>
      </c>
      <c r="K245" s="174">
        <v>212.535</v>
      </c>
      <c r="L245" s="277">
        <v>0</v>
      </c>
      <c r="M245" s="277"/>
      <c r="N245" s="267">
        <f>ROUND(L245*K245,2)</f>
        <v>0</v>
      </c>
      <c r="O245" s="267"/>
      <c r="P245" s="267"/>
      <c r="Q245" s="267"/>
      <c r="R245" s="145"/>
      <c r="T245" s="175" t="s">
        <v>5</v>
      </c>
      <c r="U245" s="48" t="s">
        <v>42</v>
      </c>
      <c r="V245" s="40"/>
      <c r="W245" s="176">
        <f>V245*K245</f>
        <v>0</v>
      </c>
      <c r="X245" s="176">
        <v>0</v>
      </c>
      <c r="Y245" s="176">
        <f>X245*K245</f>
        <v>0</v>
      </c>
      <c r="Z245" s="176">
        <v>0.01</v>
      </c>
      <c r="AA245" s="177">
        <f>Z245*K245</f>
        <v>2.1253500000000001</v>
      </c>
      <c r="AR245" s="23" t="s">
        <v>197</v>
      </c>
      <c r="AT245" s="23" t="s">
        <v>193</v>
      </c>
      <c r="AU245" s="23" t="s">
        <v>87</v>
      </c>
      <c r="AY245" s="23" t="s">
        <v>192</v>
      </c>
      <c r="BE245" s="118">
        <f>IF(U245="základná",N245,0)</f>
        <v>0</v>
      </c>
      <c r="BF245" s="118">
        <f>IF(U245="znížená",N245,0)</f>
        <v>0</v>
      </c>
      <c r="BG245" s="118">
        <f>IF(U245="zákl. prenesená",N245,0)</f>
        <v>0</v>
      </c>
      <c r="BH245" s="118">
        <f>IF(U245="zníž. prenesená",N245,0)</f>
        <v>0</v>
      </c>
      <c r="BI245" s="118">
        <f>IF(U245="nulová",N245,0)</f>
        <v>0</v>
      </c>
      <c r="BJ245" s="23" t="s">
        <v>87</v>
      </c>
      <c r="BK245" s="118">
        <f>ROUND(L245*K245,2)</f>
        <v>0</v>
      </c>
      <c r="BL245" s="23" t="s">
        <v>197</v>
      </c>
      <c r="BM245" s="23" t="s">
        <v>359</v>
      </c>
    </row>
    <row r="246" spans="2:65" s="11" customFormat="1" ht="16.5" customHeight="1">
      <c r="B246" s="178"/>
      <c r="C246" s="179"/>
      <c r="D246" s="179"/>
      <c r="E246" s="180" t="s">
        <v>5</v>
      </c>
      <c r="F246" s="269" t="s">
        <v>360</v>
      </c>
      <c r="G246" s="270"/>
      <c r="H246" s="270"/>
      <c r="I246" s="270"/>
      <c r="J246" s="179"/>
      <c r="K246" s="180" t="s">
        <v>5</v>
      </c>
      <c r="L246" s="179"/>
      <c r="M246" s="179"/>
      <c r="N246" s="179"/>
      <c r="O246" s="179"/>
      <c r="P246" s="179"/>
      <c r="Q246" s="179"/>
      <c r="R246" s="181"/>
      <c r="T246" s="182"/>
      <c r="U246" s="179"/>
      <c r="V246" s="179"/>
      <c r="W246" s="179"/>
      <c r="X246" s="179"/>
      <c r="Y246" s="179"/>
      <c r="Z246" s="179"/>
      <c r="AA246" s="183"/>
      <c r="AT246" s="184" t="s">
        <v>216</v>
      </c>
      <c r="AU246" s="184" t="s">
        <v>87</v>
      </c>
      <c r="AV246" s="11" t="s">
        <v>82</v>
      </c>
      <c r="AW246" s="11" t="s">
        <v>32</v>
      </c>
      <c r="AX246" s="11" t="s">
        <v>75</v>
      </c>
      <c r="AY246" s="184" t="s">
        <v>192</v>
      </c>
    </row>
    <row r="247" spans="2:65" s="11" customFormat="1" ht="16.5" customHeight="1">
      <c r="B247" s="178"/>
      <c r="C247" s="179"/>
      <c r="D247" s="179"/>
      <c r="E247" s="180" t="s">
        <v>5</v>
      </c>
      <c r="F247" s="273" t="s">
        <v>361</v>
      </c>
      <c r="G247" s="274"/>
      <c r="H247" s="274"/>
      <c r="I247" s="274"/>
      <c r="J247" s="179"/>
      <c r="K247" s="180" t="s">
        <v>5</v>
      </c>
      <c r="L247" s="179"/>
      <c r="M247" s="179"/>
      <c r="N247" s="179"/>
      <c r="O247" s="179"/>
      <c r="P247" s="179"/>
      <c r="Q247" s="179"/>
      <c r="R247" s="181"/>
      <c r="T247" s="182"/>
      <c r="U247" s="179"/>
      <c r="V247" s="179"/>
      <c r="W247" s="179"/>
      <c r="X247" s="179"/>
      <c r="Y247" s="179"/>
      <c r="Z247" s="179"/>
      <c r="AA247" s="183"/>
      <c r="AT247" s="184" t="s">
        <v>216</v>
      </c>
      <c r="AU247" s="184" t="s">
        <v>87</v>
      </c>
      <c r="AV247" s="11" t="s">
        <v>82</v>
      </c>
      <c r="AW247" s="11" t="s">
        <v>32</v>
      </c>
      <c r="AX247" s="11" t="s">
        <v>75</v>
      </c>
      <c r="AY247" s="184" t="s">
        <v>192</v>
      </c>
    </row>
    <row r="248" spans="2:65" s="12" customFormat="1" ht="25.5" customHeight="1">
      <c r="B248" s="185"/>
      <c r="C248" s="186"/>
      <c r="D248" s="186"/>
      <c r="E248" s="187" t="s">
        <v>5</v>
      </c>
      <c r="F248" s="271" t="s">
        <v>362</v>
      </c>
      <c r="G248" s="272"/>
      <c r="H248" s="272"/>
      <c r="I248" s="272"/>
      <c r="J248" s="186"/>
      <c r="K248" s="188">
        <v>125.09</v>
      </c>
      <c r="L248" s="186"/>
      <c r="M248" s="186"/>
      <c r="N248" s="186"/>
      <c r="O248" s="186"/>
      <c r="P248" s="186"/>
      <c r="Q248" s="186"/>
      <c r="R248" s="189"/>
      <c r="T248" s="190"/>
      <c r="U248" s="186"/>
      <c r="V248" s="186"/>
      <c r="W248" s="186"/>
      <c r="X248" s="186"/>
      <c r="Y248" s="186"/>
      <c r="Z248" s="186"/>
      <c r="AA248" s="191"/>
      <c r="AT248" s="192" t="s">
        <v>216</v>
      </c>
      <c r="AU248" s="192" t="s">
        <v>87</v>
      </c>
      <c r="AV248" s="12" t="s">
        <v>87</v>
      </c>
      <c r="AW248" s="12" t="s">
        <v>32</v>
      </c>
      <c r="AX248" s="12" t="s">
        <v>75</v>
      </c>
      <c r="AY248" s="192" t="s">
        <v>192</v>
      </c>
    </row>
    <row r="249" spans="2:65" s="11" customFormat="1" ht="16.5" customHeight="1">
      <c r="B249" s="178"/>
      <c r="C249" s="179"/>
      <c r="D249" s="179"/>
      <c r="E249" s="180" t="s">
        <v>5</v>
      </c>
      <c r="F249" s="273" t="s">
        <v>363</v>
      </c>
      <c r="G249" s="274"/>
      <c r="H249" s="274"/>
      <c r="I249" s="274"/>
      <c r="J249" s="179"/>
      <c r="K249" s="180" t="s">
        <v>5</v>
      </c>
      <c r="L249" s="179"/>
      <c r="M249" s="179"/>
      <c r="N249" s="179"/>
      <c r="O249" s="179"/>
      <c r="P249" s="179"/>
      <c r="Q249" s="179"/>
      <c r="R249" s="181"/>
      <c r="T249" s="182"/>
      <c r="U249" s="179"/>
      <c r="V249" s="179"/>
      <c r="W249" s="179"/>
      <c r="X249" s="179"/>
      <c r="Y249" s="179"/>
      <c r="Z249" s="179"/>
      <c r="AA249" s="183"/>
      <c r="AT249" s="184" t="s">
        <v>216</v>
      </c>
      <c r="AU249" s="184" t="s">
        <v>87</v>
      </c>
      <c r="AV249" s="11" t="s">
        <v>82</v>
      </c>
      <c r="AW249" s="11" t="s">
        <v>32</v>
      </c>
      <c r="AX249" s="11" t="s">
        <v>75</v>
      </c>
      <c r="AY249" s="184" t="s">
        <v>192</v>
      </c>
    </row>
    <row r="250" spans="2:65" s="12" customFormat="1" ht="38.25" customHeight="1">
      <c r="B250" s="185"/>
      <c r="C250" s="186"/>
      <c r="D250" s="186"/>
      <c r="E250" s="187" t="s">
        <v>5</v>
      </c>
      <c r="F250" s="271" t="s">
        <v>364</v>
      </c>
      <c r="G250" s="272"/>
      <c r="H250" s="272"/>
      <c r="I250" s="272"/>
      <c r="J250" s="186"/>
      <c r="K250" s="188">
        <v>87.444999999999993</v>
      </c>
      <c r="L250" s="186"/>
      <c r="M250" s="186"/>
      <c r="N250" s="186"/>
      <c r="O250" s="186"/>
      <c r="P250" s="186"/>
      <c r="Q250" s="186"/>
      <c r="R250" s="189"/>
      <c r="T250" s="190"/>
      <c r="U250" s="186"/>
      <c r="V250" s="186"/>
      <c r="W250" s="186"/>
      <c r="X250" s="186"/>
      <c r="Y250" s="186"/>
      <c r="Z250" s="186"/>
      <c r="AA250" s="191"/>
      <c r="AT250" s="192" t="s">
        <v>216</v>
      </c>
      <c r="AU250" s="192" t="s">
        <v>87</v>
      </c>
      <c r="AV250" s="12" t="s">
        <v>87</v>
      </c>
      <c r="AW250" s="12" t="s">
        <v>32</v>
      </c>
      <c r="AX250" s="12" t="s">
        <v>75</v>
      </c>
      <c r="AY250" s="192" t="s">
        <v>192</v>
      </c>
    </row>
    <row r="251" spans="2:65" s="13" customFormat="1" ht="16.5" customHeight="1">
      <c r="B251" s="193"/>
      <c r="C251" s="194"/>
      <c r="D251" s="194"/>
      <c r="E251" s="195" t="s">
        <v>5</v>
      </c>
      <c r="F251" s="275" t="s">
        <v>249</v>
      </c>
      <c r="G251" s="276"/>
      <c r="H251" s="276"/>
      <c r="I251" s="276"/>
      <c r="J251" s="194"/>
      <c r="K251" s="196">
        <v>212.535</v>
      </c>
      <c r="L251" s="194"/>
      <c r="M251" s="194"/>
      <c r="N251" s="194"/>
      <c r="O251" s="194"/>
      <c r="P251" s="194"/>
      <c r="Q251" s="194"/>
      <c r="R251" s="197"/>
      <c r="T251" s="198"/>
      <c r="U251" s="194"/>
      <c r="V251" s="194"/>
      <c r="W251" s="194"/>
      <c r="X251" s="194"/>
      <c r="Y251" s="194"/>
      <c r="Z251" s="194"/>
      <c r="AA251" s="199"/>
      <c r="AT251" s="200" t="s">
        <v>216</v>
      </c>
      <c r="AU251" s="200" t="s">
        <v>87</v>
      </c>
      <c r="AV251" s="13" t="s">
        <v>197</v>
      </c>
      <c r="AW251" s="13" t="s">
        <v>32</v>
      </c>
      <c r="AX251" s="13" t="s">
        <v>82</v>
      </c>
      <c r="AY251" s="200" t="s">
        <v>192</v>
      </c>
    </row>
    <row r="252" spans="2:65" s="1" customFormat="1" ht="38.25" customHeight="1">
      <c r="B252" s="142"/>
      <c r="C252" s="171" t="s">
        <v>365</v>
      </c>
      <c r="D252" s="171" t="s">
        <v>193</v>
      </c>
      <c r="E252" s="172" t="s">
        <v>366</v>
      </c>
      <c r="F252" s="268" t="s">
        <v>367</v>
      </c>
      <c r="G252" s="268"/>
      <c r="H252" s="268"/>
      <c r="I252" s="268"/>
      <c r="J252" s="173" t="s">
        <v>196</v>
      </c>
      <c r="K252" s="174">
        <v>499.22</v>
      </c>
      <c r="L252" s="277">
        <v>0</v>
      </c>
      <c r="M252" s="277"/>
      <c r="N252" s="267">
        <f>ROUND(L252*K252,2)</f>
        <v>0</v>
      </c>
      <c r="O252" s="267"/>
      <c r="P252" s="267"/>
      <c r="Q252" s="267"/>
      <c r="R252" s="145"/>
      <c r="T252" s="175" t="s">
        <v>5</v>
      </c>
      <c r="U252" s="48" t="s">
        <v>42</v>
      </c>
      <c r="V252" s="40"/>
      <c r="W252" s="176">
        <f>V252*K252</f>
        <v>0</v>
      </c>
      <c r="X252" s="176">
        <v>0</v>
      </c>
      <c r="Y252" s="176">
        <f>X252*K252</f>
        <v>0</v>
      </c>
      <c r="Z252" s="176">
        <v>0.01</v>
      </c>
      <c r="AA252" s="177">
        <f>Z252*K252</f>
        <v>4.9922000000000004</v>
      </c>
      <c r="AR252" s="23" t="s">
        <v>197</v>
      </c>
      <c r="AT252" s="23" t="s">
        <v>193</v>
      </c>
      <c r="AU252" s="23" t="s">
        <v>87</v>
      </c>
      <c r="AY252" s="23" t="s">
        <v>192</v>
      </c>
      <c r="BE252" s="118">
        <f>IF(U252="základná",N252,0)</f>
        <v>0</v>
      </c>
      <c r="BF252" s="118">
        <f>IF(U252="znížená",N252,0)</f>
        <v>0</v>
      </c>
      <c r="BG252" s="118">
        <f>IF(U252="zákl. prenesená",N252,0)</f>
        <v>0</v>
      </c>
      <c r="BH252" s="118">
        <f>IF(U252="zníž. prenesená",N252,0)</f>
        <v>0</v>
      </c>
      <c r="BI252" s="118">
        <f>IF(U252="nulová",N252,0)</f>
        <v>0</v>
      </c>
      <c r="BJ252" s="23" t="s">
        <v>87</v>
      </c>
      <c r="BK252" s="118">
        <f>ROUND(L252*K252,2)</f>
        <v>0</v>
      </c>
      <c r="BL252" s="23" t="s">
        <v>197</v>
      </c>
      <c r="BM252" s="23" t="s">
        <v>368</v>
      </c>
    </row>
    <row r="253" spans="2:65" s="11" customFormat="1" ht="16.5" customHeight="1">
      <c r="B253" s="178"/>
      <c r="C253" s="179"/>
      <c r="D253" s="179"/>
      <c r="E253" s="180" t="s">
        <v>5</v>
      </c>
      <c r="F253" s="269" t="s">
        <v>360</v>
      </c>
      <c r="G253" s="270"/>
      <c r="H253" s="270"/>
      <c r="I253" s="270"/>
      <c r="J253" s="179"/>
      <c r="K253" s="180" t="s">
        <v>5</v>
      </c>
      <c r="L253" s="179"/>
      <c r="M253" s="179"/>
      <c r="N253" s="179"/>
      <c r="O253" s="179"/>
      <c r="P253" s="179"/>
      <c r="Q253" s="179"/>
      <c r="R253" s="181"/>
      <c r="T253" s="182"/>
      <c r="U253" s="179"/>
      <c r="V253" s="179"/>
      <c r="W253" s="179"/>
      <c r="X253" s="179"/>
      <c r="Y253" s="179"/>
      <c r="Z253" s="179"/>
      <c r="AA253" s="183"/>
      <c r="AT253" s="184" t="s">
        <v>216</v>
      </c>
      <c r="AU253" s="184" t="s">
        <v>87</v>
      </c>
      <c r="AV253" s="11" t="s">
        <v>82</v>
      </c>
      <c r="AW253" s="11" t="s">
        <v>32</v>
      </c>
      <c r="AX253" s="11" t="s">
        <v>75</v>
      </c>
      <c r="AY253" s="184" t="s">
        <v>192</v>
      </c>
    </row>
    <row r="254" spans="2:65" s="11" customFormat="1" ht="16.5" customHeight="1">
      <c r="B254" s="178"/>
      <c r="C254" s="179"/>
      <c r="D254" s="179"/>
      <c r="E254" s="180" t="s">
        <v>5</v>
      </c>
      <c r="F254" s="273" t="s">
        <v>369</v>
      </c>
      <c r="G254" s="274"/>
      <c r="H254" s="274"/>
      <c r="I254" s="274"/>
      <c r="J254" s="179"/>
      <c r="K254" s="180" t="s">
        <v>5</v>
      </c>
      <c r="L254" s="179"/>
      <c r="M254" s="179"/>
      <c r="N254" s="179"/>
      <c r="O254" s="179"/>
      <c r="P254" s="179"/>
      <c r="Q254" s="179"/>
      <c r="R254" s="181"/>
      <c r="T254" s="182"/>
      <c r="U254" s="179"/>
      <c r="V254" s="179"/>
      <c r="W254" s="179"/>
      <c r="X254" s="179"/>
      <c r="Y254" s="179"/>
      <c r="Z254" s="179"/>
      <c r="AA254" s="183"/>
      <c r="AT254" s="184" t="s">
        <v>216</v>
      </c>
      <c r="AU254" s="184" t="s">
        <v>87</v>
      </c>
      <c r="AV254" s="11" t="s">
        <v>82</v>
      </c>
      <c r="AW254" s="11" t="s">
        <v>32</v>
      </c>
      <c r="AX254" s="11" t="s">
        <v>75</v>
      </c>
      <c r="AY254" s="184" t="s">
        <v>192</v>
      </c>
    </row>
    <row r="255" spans="2:65" s="12" customFormat="1" ht="16.5" customHeight="1">
      <c r="B255" s="185"/>
      <c r="C255" s="186"/>
      <c r="D255" s="186"/>
      <c r="E255" s="187" t="s">
        <v>5</v>
      </c>
      <c r="F255" s="271" t="s">
        <v>245</v>
      </c>
      <c r="G255" s="272"/>
      <c r="H255" s="272"/>
      <c r="I255" s="272"/>
      <c r="J255" s="186"/>
      <c r="K255" s="188">
        <v>69.16</v>
      </c>
      <c r="L255" s="186"/>
      <c r="M255" s="186"/>
      <c r="N255" s="186"/>
      <c r="O255" s="186"/>
      <c r="P255" s="186"/>
      <c r="Q255" s="186"/>
      <c r="R255" s="189"/>
      <c r="T255" s="190"/>
      <c r="U255" s="186"/>
      <c r="V255" s="186"/>
      <c r="W255" s="186"/>
      <c r="X255" s="186"/>
      <c r="Y255" s="186"/>
      <c r="Z255" s="186"/>
      <c r="AA255" s="191"/>
      <c r="AT255" s="192" t="s">
        <v>216</v>
      </c>
      <c r="AU255" s="192" t="s">
        <v>87</v>
      </c>
      <c r="AV255" s="12" t="s">
        <v>87</v>
      </c>
      <c r="AW255" s="12" t="s">
        <v>32</v>
      </c>
      <c r="AX255" s="12" t="s">
        <v>75</v>
      </c>
      <c r="AY255" s="192" t="s">
        <v>192</v>
      </c>
    </row>
    <row r="256" spans="2:65" s="11" customFormat="1" ht="16.5" customHeight="1">
      <c r="B256" s="178"/>
      <c r="C256" s="179"/>
      <c r="D256" s="179"/>
      <c r="E256" s="180" t="s">
        <v>5</v>
      </c>
      <c r="F256" s="273" t="s">
        <v>361</v>
      </c>
      <c r="G256" s="274"/>
      <c r="H256" s="274"/>
      <c r="I256" s="274"/>
      <c r="J256" s="179"/>
      <c r="K256" s="180" t="s">
        <v>5</v>
      </c>
      <c r="L256" s="179"/>
      <c r="M256" s="179"/>
      <c r="N256" s="179"/>
      <c r="O256" s="179"/>
      <c r="P256" s="179"/>
      <c r="Q256" s="179"/>
      <c r="R256" s="181"/>
      <c r="T256" s="182"/>
      <c r="U256" s="179"/>
      <c r="V256" s="179"/>
      <c r="W256" s="179"/>
      <c r="X256" s="179"/>
      <c r="Y256" s="179"/>
      <c r="Z256" s="179"/>
      <c r="AA256" s="183"/>
      <c r="AT256" s="184" t="s">
        <v>216</v>
      </c>
      <c r="AU256" s="184" t="s">
        <v>87</v>
      </c>
      <c r="AV256" s="11" t="s">
        <v>82</v>
      </c>
      <c r="AW256" s="11" t="s">
        <v>32</v>
      </c>
      <c r="AX256" s="11" t="s">
        <v>75</v>
      </c>
      <c r="AY256" s="184" t="s">
        <v>192</v>
      </c>
    </row>
    <row r="257" spans="2:51" s="12" customFormat="1" ht="25.5" customHeight="1">
      <c r="B257" s="185"/>
      <c r="C257" s="186"/>
      <c r="D257" s="186"/>
      <c r="E257" s="187" t="s">
        <v>5</v>
      </c>
      <c r="F257" s="271" t="s">
        <v>370</v>
      </c>
      <c r="G257" s="272"/>
      <c r="H257" s="272"/>
      <c r="I257" s="272"/>
      <c r="J257" s="186"/>
      <c r="K257" s="188">
        <v>61.703000000000003</v>
      </c>
      <c r="L257" s="186"/>
      <c r="M257" s="186"/>
      <c r="N257" s="186"/>
      <c r="O257" s="186"/>
      <c r="P257" s="186"/>
      <c r="Q257" s="186"/>
      <c r="R257" s="189"/>
      <c r="T257" s="190"/>
      <c r="U257" s="186"/>
      <c r="V257" s="186"/>
      <c r="W257" s="186"/>
      <c r="X257" s="186"/>
      <c r="Y257" s="186"/>
      <c r="Z257" s="186"/>
      <c r="AA257" s="191"/>
      <c r="AT257" s="192" t="s">
        <v>216</v>
      </c>
      <c r="AU257" s="192" t="s">
        <v>87</v>
      </c>
      <c r="AV257" s="12" t="s">
        <v>87</v>
      </c>
      <c r="AW257" s="12" t="s">
        <v>32</v>
      </c>
      <c r="AX257" s="12" t="s">
        <v>75</v>
      </c>
      <c r="AY257" s="192" t="s">
        <v>192</v>
      </c>
    </row>
    <row r="258" spans="2:51" s="12" customFormat="1" ht="25.5" customHeight="1">
      <c r="B258" s="185"/>
      <c r="C258" s="186"/>
      <c r="D258" s="186"/>
      <c r="E258" s="187" t="s">
        <v>5</v>
      </c>
      <c r="F258" s="271" t="s">
        <v>371</v>
      </c>
      <c r="G258" s="272"/>
      <c r="H258" s="272"/>
      <c r="I258" s="272"/>
      <c r="J258" s="186"/>
      <c r="K258" s="188">
        <v>33.091999999999999</v>
      </c>
      <c r="L258" s="186"/>
      <c r="M258" s="186"/>
      <c r="N258" s="186"/>
      <c r="O258" s="186"/>
      <c r="P258" s="186"/>
      <c r="Q258" s="186"/>
      <c r="R258" s="189"/>
      <c r="T258" s="190"/>
      <c r="U258" s="186"/>
      <c r="V258" s="186"/>
      <c r="W258" s="186"/>
      <c r="X258" s="186"/>
      <c r="Y258" s="186"/>
      <c r="Z258" s="186"/>
      <c r="AA258" s="191"/>
      <c r="AT258" s="192" t="s">
        <v>216</v>
      </c>
      <c r="AU258" s="192" t="s">
        <v>87</v>
      </c>
      <c r="AV258" s="12" t="s">
        <v>87</v>
      </c>
      <c r="AW258" s="12" t="s">
        <v>32</v>
      </c>
      <c r="AX258" s="12" t="s">
        <v>75</v>
      </c>
      <c r="AY258" s="192" t="s">
        <v>192</v>
      </c>
    </row>
    <row r="259" spans="2:51" s="12" customFormat="1" ht="16.5" customHeight="1">
      <c r="B259" s="185"/>
      <c r="C259" s="186"/>
      <c r="D259" s="186"/>
      <c r="E259" s="187" t="s">
        <v>5</v>
      </c>
      <c r="F259" s="271" t="s">
        <v>372</v>
      </c>
      <c r="G259" s="272"/>
      <c r="H259" s="272"/>
      <c r="I259" s="272"/>
      <c r="J259" s="186"/>
      <c r="K259" s="188">
        <v>46.145000000000003</v>
      </c>
      <c r="L259" s="186"/>
      <c r="M259" s="186"/>
      <c r="N259" s="186"/>
      <c r="O259" s="186"/>
      <c r="P259" s="186"/>
      <c r="Q259" s="186"/>
      <c r="R259" s="189"/>
      <c r="T259" s="190"/>
      <c r="U259" s="186"/>
      <c r="V259" s="186"/>
      <c r="W259" s="186"/>
      <c r="X259" s="186"/>
      <c r="Y259" s="186"/>
      <c r="Z259" s="186"/>
      <c r="AA259" s="191"/>
      <c r="AT259" s="192" t="s">
        <v>216</v>
      </c>
      <c r="AU259" s="192" t="s">
        <v>87</v>
      </c>
      <c r="AV259" s="12" t="s">
        <v>87</v>
      </c>
      <c r="AW259" s="12" t="s">
        <v>32</v>
      </c>
      <c r="AX259" s="12" t="s">
        <v>75</v>
      </c>
      <c r="AY259" s="192" t="s">
        <v>192</v>
      </c>
    </row>
    <row r="260" spans="2:51" s="12" customFormat="1" ht="16.5" customHeight="1">
      <c r="B260" s="185"/>
      <c r="C260" s="186"/>
      <c r="D260" s="186"/>
      <c r="E260" s="187" t="s">
        <v>5</v>
      </c>
      <c r="F260" s="271" t="s">
        <v>373</v>
      </c>
      <c r="G260" s="272"/>
      <c r="H260" s="272"/>
      <c r="I260" s="272"/>
      <c r="J260" s="186"/>
      <c r="K260" s="188">
        <v>33.89</v>
      </c>
      <c r="L260" s="186"/>
      <c r="M260" s="186"/>
      <c r="N260" s="186"/>
      <c r="O260" s="186"/>
      <c r="P260" s="186"/>
      <c r="Q260" s="186"/>
      <c r="R260" s="189"/>
      <c r="T260" s="190"/>
      <c r="U260" s="186"/>
      <c r="V260" s="186"/>
      <c r="W260" s="186"/>
      <c r="X260" s="186"/>
      <c r="Y260" s="186"/>
      <c r="Z260" s="186"/>
      <c r="AA260" s="191"/>
      <c r="AT260" s="192" t="s">
        <v>216</v>
      </c>
      <c r="AU260" s="192" t="s">
        <v>87</v>
      </c>
      <c r="AV260" s="12" t="s">
        <v>87</v>
      </c>
      <c r="AW260" s="12" t="s">
        <v>32</v>
      </c>
      <c r="AX260" s="12" t="s">
        <v>75</v>
      </c>
      <c r="AY260" s="192" t="s">
        <v>192</v>
      </c>
    </row>
    <row r="261" spans="2:51" s="12" customFormat="1" ht="16.5" customHeight="1">
      <c r="B261" s="185"/>
      <c r="C261" s="186"/>
      <c r="D261" s="186"/>
      <c r="E261" s="187" t="s">
        <v>5</v>
      </c>
      <c r="F261" s="271" t="s">
        <v>374</v>
      </c>
      <c r="G261" s="272"/>
      <c r="H261" s="272"/>
      <c r="I261" s="272"/>
      <c r="J261" s="186"/>
      <c r="K261" s="188">
        <v>8.4619999999999997</v>
      </c>
      <c r="L261" s="186"/>
      <c r="M261" s="186"/>
      <c r="N261" s="186"/>
      <c r="O261" s="186"/>
      <c r="P261" s="186"/>
      <c r="Q261" s="186"/>
      <c r="R261" s="189"/>
      <c r="T261" s="190"/>
      <c r="U261" s="186"/>
      <c r="V261" s="186"/>
      <c r="W261" s="186"/>
      <c r="X261" s="186"/>
      <c r="Y261" s="186"/>
      <c r="Z261" s="186"/>
      <c r="AA261" s="191"/>
      <c r="AT261" s="192" t="s">
        <v>216</v>
      </c>
      <c r="AU261" s="192" t="s">
        <v>87</v>
      </c>
      <c r="AV261" s="12" t="s">
        <v>87</v>
      </c>
      <c r="AW261" s="12" t="s">
        <v>32</v>
      </c>
      <c r="AX261" s="12" t="s">
        <v>75</v>
      </c>
      <c r="AY261" s="192" t="s">
        <v>192</v>
      </c>
    </row>
    <row r="262" spans="2:51" s="12" customFormat="1" ht="16.5" customHeight="1">
      <c r="B262" s="185"/>
      <c r="C262" s="186"/>
      <c r="D262" s="186"/>
      <c r="E262" s="187" t="s">
        <v>5</v>
      </c>
      <c r="F262" s="271" t="s">
        <v>375</v>
      </c>
      <c r="G262" s="272"/>
      <c r="H262" s="272"/>
      <c r="I262" s="272"/>
      <c r="J262" s="186"/>
      <c r="K262" s="188">
        <v>12.236000000000001</v>
      </c>
      <c r="L262" s="186"/>
      <c r="M262" s="186"/>
      <c r="N262" s="186"/>
      <c r="O262" s="186"/>
      <c r="P262" s="186"/>
      <c r="Q262" s="186"/>
      <c r="R262" s="189"/>
      <c r="T262" s="190"/>
      <c r="U262" s="186"/>
      <c r="V262" s="186"/>
      <c r="W262" s="186"/>
      <c r="X262" s="186"/>
      <c r="Y262" s="186"/>
      <c r="Z262" s="186"/>
      <c r="AA262" s="191"/>
      <c r="AT262" s="192" t="s">
        <v>216</v>
      </c>
      <c r="AU262" s="192" t="s">
        <v>87</v>
      </c>
      <c r="AV262" s="12" t="s">
        <v>87</v>
      </c>
      <c r="AW262" s="12" t="s">
        <v>32</v>
      </c>
      <c r="AX262" s="12" t="s">
        <v>75</v>
      </c>
      <c r="AY262" s="192" t="s">
        <v>192</v>
      </c>
    </row>
    <row r="263" spans="2:51" s="12" customFormat="1" ht="16.5" customHeight="1">
      <c r="B263" s="185"/>
      <c r="C263" s="186"/>
      <c r="D263" s="186"/>
      <c r="E263" s="187" t="s">
        <v>5</v>
      </c>
      <c r="F263" s="271" t="s">
        <v>376</v>
      </c>
      <c r="G263" s="272"/>
      <c r="H263" s="272"/>
      <c r="I263" s="272"/>
      <c r="J263" s="186"/>
      <c r="K263" s="188">
        <v>3.8079999999999998</v>
      </c>
      <c r="L263" s="186"/>
      <c r="M263" s="186"/>
      <c r="N263" s="186"/>
      <c r="O263" s="186"/>
      <c r="P263" s="186"/>
      <c r="Q263" s="186"/>
      <c r="R263" s="189"/>
      <c r="T263" s="190"/>
      <c r="U263" s="186"/>
      <c r="V263" s="186"/>
      <c r="W263" s="186"/>
      <c r="X263" s="186"/>
      <c r="Y263" s="186"/>
      <c r="Z263" s="186"/>
      <c r="AA263" s="191"/>
      <c r="AT263" s="192" t="s">
        <v>216</v>
      </c>
      <c r="AU263" s="192" t="s">
        <v>87</v>
      </c>
      <c r="AV263" s="12" t="s">
        <v>87</v>
      </c>
      <c r="AW263" s="12" t="s">
        <v>32</v>
      </c>
      <c r="AX263" s="12" t="s">
        <v>75</v>
      </c>
      <c r="AY263" s="192" t="s">
        <v>192</v>
      </c>
    </row>
    <row r="264" spans="2:51" s="12" customFormat="1" ht="16.5" customHeight="1">
      <c r="B264" s="185"/>
      <c r="C264" s="186"/>
      <c r="D264" s="186"/>
      <c r="E264" s="187" t="s">
        <v>5</v>
      </c>
      <c r="F264" s="271" t="s">
        <v>377</v>
      </c>
      <c r="G264" s="272"/>
      <c r="H264" s="272"/>
      <c r="I264" s="272"/>
      <c r="J264" s="186"/>
      <c r="K264" s="188">
        <v>9.0139999999999993</v>
      </c>
      <c r="L264" s="186"/>
      <c r="M264" s="186"/>
      <c r="N264" s="186"/>
      <c r="O264" s="186"/>
      <c r="P264" s="186"/>
      <c r="Q264" s="186"/>
      <c r="R264" s="189"/>
      <c r="T264" s="190"/>
      <c r="U264" s="186"/>
      <c r="V264" s="186"/>
      <c r="W264" s="186"/>
      <c r="X264" s="186"/>
      <c r="Y264" s="186"/>
      <c r="Z264" s="186"/>
      <c r="AA264" s="191"/>
      <c r="AT264" s="192" t="s">
        <v>216</v>
      </c>
      <c r="AU264" s="192" t="s">
        <v>87</v>
      </c>
      <c r="AV264" s="12" t="s">
        <v>87</v>
      </c>
      <c r="AW264" s="12" t="s">
        <v>32</v>
      </c>
      <c r="AX264" s="12" t="s">
        <v>75</v>
      </c>
      <c r="AY264" s="192" t="s">
        <v>192</v>
      </c>
    </row>
    <row r="265" spans="2:51" s="12" customFormat="1" ht="16.5" customHeight="1">
      <c r="B265" s="185"/>
      <c r="C265" s="186"/>
      <c r="D265" s="186"/>
      <c r="E265" s="187" t="s">
        <v>5</v>
      </c>
      <c r="F265" s="271" t="s">
        <v>378</v>
      </c>
      <c r="G265" s="272"/>
      <c r="H265" s="272"/>
      <c r="I265" s="272"/>
      <c r="J265" s="186"/>
      <c r="K265" s="188">
        <v>8.3680000000000003</v>
      </c>
      <c r="L265" s="186"/>
      <c r="M265" s="186"/>
      <c r="N265" s="186"/>
      <c r="O265" s="186"/>
      <c r="P265" s="186"/>
      <c r="Q265" s="186"/>
      <c r="R265" s="189"/>
      <c r="T265" s="190"/>
      <c r="U265" s="186"/>
      <c r="V265" s="186"/>
      <c r="W265" s="186"/>
      <c r="X265" s="186"/>
      <c r="Y265" s="186"/>
      <c r="Z265" s="186"/>
      <c r="AA265" s="191"/>
      <c r="AT265" s="192" t="s">
        <v>216</v>
      </c>
      <c r="AU265" s="192" t="s">
        <v>87</v>
      </c>
      <c r="AV265" s="12" t="s">
        <v>87</v>
      </c>
      <c r="AW265" s="12" t="s">
        <v>32</v>
      </c>
      <c r="AX265" s="12" t="s">
        <v>75</v>
      </c>
      <c r="AY265" s="192" t="s">
        <v>192</v>
      </c>
    </row>
    <row r="266" spans="2:51" s="12" customFormat="1" ht="16.5" customHeight="1">
      <c r="B266" s="185"/>
      <c r="C266" s="186"/>
      <c r="D266" s="186"/>
      <c r="E266" s="187" t="s">
        <v>5</v>
      </c>
      <c r="F266" s="271" t="s">
        <v>379</v>
      </c>
      <c r="G266" s="272"/>
      <c r="H266" s="272"/>
      <c r="I266" s="272"/>
      <c r="J266" s="186"/>
      <c r="K266" s="188">
        <v>41</v>
      </c>
      <c r="L266" s="186"/>
      <c r="M266" s="186"/>
      <c r="N266" s="186"/>
      <c r="O266" s="186"/>
      <c r="P266" s="186"/>
      <c r="Q266" s="186"/>
      <c r="R266" s="189"/>
      <c r="T266" s="190"/>
      <c r="U266" s="186"/>
      <c r="V266" s="186"/>
      <c r="W266" s="186"/>
      <c r="X266" s="186"/>
      <c r="Y266" s="186"/>
      <c r="Z266" s="186"/>
      <c r="AA266" s="191"/>
      <c r="AT266" s="192" t="s">
        <v>216</v>
      </c>
      <c r="AU266" s="192" t="s">
        <v>87</v>
      </c>
      <c r="AV266" s="12" t="s">
        <v>87</v>
      </c>
      <c r="AW266" s="12" t="s">
        <v>32</v>
      </c>
      <c r="AX266" s="12" t="s">
        <v>75</v>
      </c>
      <c r="AY266" s="192" t="s">
        <v>192</v>
      </c>
    </row>
    <row r="267" spans="2:51" s="12" customFormat="1" ht="16.5" customHeight="1">
      <c r="B267" s="185"/>
      <c r="C267" s="186"/>
      <c r="D267" s="186"/>
      <c r="E267" s="187" t="s">
        <v>5</v>
      </c>
      <c r="F267" s="271" t="s">
        <v>380</v>
      </c>
      <c r="G267" s="272"/>
      <c r="H267" s="272"/>
      <c r="I267" s="272"/>
      <c r="J267" s="186"/>
      <c r="K267" s="188">
        <v>43.75</v>
      </c>
      <c r="L267" s="186"/>
      <c r="M267" s="186"/>
      <c r="N267" s="186"/>
      <c r="O267" s="186"/>
      <c r="P267" s="186"/>
      <c r="Q267" s="186"/>
      <c r="R267" s="189"/>
      <c r="T267" s="190"/>
      <c r="U267" s="186"/>
      <c r="V267" s="186"/>
      <c r="W267" s="186"/>
      <c r="X267" s="186"/>
      <c r="Y267" s="186"/>
      <c r="Z267" s="186"/>
      <c r="AA267" s="191"/>
      <c r="AT267" s="192" t="s">
        <v>216</v>
      </c>
      <c r="AU267" s="192" t="s">
        <v>87</v>
      </c>
      <c r="AV267" s="12" t="s">
        <v>87</v>
      </c>
      <c r="AW267" s="12" t="s">
        <v>32</v>
      </c>
      <c r="AX267" s="12" t="s">
        <v>75</v>
      </c>
      <c r="AY267" s="192" t="s">
        <v>192</v>
      </c>
    </row>
    <row r="268" spans="2:51" s="11" customFormat="1" ht="16.5" customHeight="1">
      <c r="B268" s="178"/>
      <c r="C268" s="179"/>
      <c r="D268" s="179"/>
      <c r="E268" s="180" t="s">
        <v>5</v>
      </c>
      <c r="F268" s="273" t="s">
        <v>363</v>
      </c>
      <c r="G268" s="274"/>
      <c r="H268" s="274"/>
      <c r="I268" s="274"/>
      <c r="J268" s="179"/>
      <c r="K268" s="180" t="s">
        <v>5</v>
      </c>
      <c r="L268" s="179"/>
      <c r="M268" s="179"/>
      <c r="N268" s="179"/>
      <c r="O268" s="179"/>
      <c r="P268" s="179"/>
      <c r="Q268" s="179"/>
      <c r="R268" s="181"/>
      <c r="T268" s="182"/>
      <c r="U268" s="179"/>
      <c r="V268" s="179"/>
      <c r="W268" s="179"/>
      <c r="X268" s="179"/>
      <c r="Y268" s="179"/>
      <c r="Z268" s="179"/>
      <c r="AA268" s="183"/>
      <c r="AT268" s="184" t="s">
        <v>216</v>
      </c>
      <c r="AU268" s="184" t="s">
        <v>87</v>
      </c>
      <c r="AV268" s="11" t="s">
        <v>82</v>
      </c>
      <c r="AW268" s="11" t="s">
        <v>32</v>
      </c>
      <c r="AX268" s="11" t="s">
        <v>75</v>
      </c>
      <c r="AY268" s="184" t="s">
        <v>192</v>
      </c>
    </row>
    <row r="269" spans="2:51" s="12" customFormat="1" ht="16.5" customHeight="1">
      <c r="B269" s="185"/>
      <c r="C269" s="186"/>
      <c r="D269" s="186"/>
      <c r="E269" s="187" t="s">
        <v>5</v>
      </c>
      <c r="F269" s="271" t="s">
        <v>381</v>
      </c>
      <c r="G269" s="272"/>
      <c r="H269" s="272"/>
      <c r="I269" s="272"/>
      <c r="J269" s="186"/>
      <c r="K269" s="188">
        <v>38.036999999999999</v>
      </c>
      <c r="L269" s="186"/>
      <c r="M269" s="186"/>
      <c r="N269" s="186"/>
      <c r="O269" s="186"/>
      <c r="P269" s="186"/>
      <c r="Q269" s="186"/>
      <c r="R269" s="189"/>
      <c r="T269" s="190"/>
      <c r="U269" s="186"/>
      <c r="V269" s="186"/>
      <c r="W269" s="186"/>
      <c r="X269" s="186"/>
      <c r="Y269" s="186"/>
      <c r="Z269" s="186"/>
      <c r="AA269" s="191"/>
      <c r="AT269" s="192" t="s">
        <v>216</v>
      </c>
      <c r="AU269" s="192" t="s">
        <v>87</v>
      </c>
      <c r="AV269" s="12" t="s">
        <v>87</v>
      </c>
      <c r="AW269" s="12" t="s">
        <v>32</v>
      </c>
      <c r="AX269" s="12" t="s">
        <v>75</v>
      </c>
      <c r="AY269" s="192" t="s">
        <v>192</v>
      </c>
    </row>
    <row r="270" spans="2:51" s="12" customFormat="1" ht="16.5" customHeight="1">
      <c r="B270" s="185"/>
      <c r="C270" s="186"/>
      <c r="D270" s="186"/>
      <c r="E270" s="187" t="s">
        <v>5</v>
      </c>
      <c r="F270" s="271" t="s">
        <v>382</v>
      </c>
      <c r="G270" s="272"/>
      <c r="H270" s="272"/>
      <c r="I270" s="272"/>
      <c r="J270" s="186"/>
      <c r="K270" s="188">
        <v>33.661999999999999</v>
      </c>
      <c r="L270" s="186"/>
      <c r="M270" s="186"/>
      <c r="N270" s="186"/>
      <c r="O270" s="186"/>
      <c r="P270" s="186"/>
      <c r="Q270" s="186"/>
      <c r="R270" s="189"/>
      <c r="T270" s="190"/>
      <c r="U270" s="186"/>
      <c r="V270" s="186"/>
      <c r="W270" s="186"/>
      <c r="X270" s="186"/>
      <c r="Y270" s="186"/>
      <c r="Z270" s="186"/>
      <c r="AA270" s="191"/>
      <c r="AT270" s="192" t="s">
        <v>216</v>
      </c>
      <c r="AU270" s="192" t="s">
        <v>87</v>
      </c>
      <c r="AV270" s="12" t="s">
        <v>87</v>
      </c>
      <c r="AW270" s="12" t="s">
        <v>32</v>
      </c>
      <c r="AX270" s="12" t="s">
        <v>75</v>
      </c>
      <c r="AY270" s="192" t="s">
        <v>192</v>
      </c>
    </row>
    <row r="271" spans="2:51" s="12" customFormat="1" ht="25.5" customHeight="1">
      <c r="B271" s="185"/>
      <c r="C271" s="186"/>
      <c r="D271" s="186"/>
      <c r="E271" s="187" t="s">
        <v>5</v>
      </c>
      <c r="F271" s="271" t="s">
        <v>383</v>
      </c>
      <c r="G271" s="272"/>
      <c r="H271" s="272"/>
      <c r="I271" s="272"/>
      <c r="J271" s="186"/>
      <c r="K271" s="188">
        <v>19.055</v>
      </c>
      <c r="L271" s="186"/>
      <c r="M271" s="186"/>
      <c r="N271" s="186"/>
      <c r="O271" s="186"/>
      <c r="P271" s="186"/>
      <c r="Q271" s="186"/>
      <c r="R271" s="189"/>
      <c r="T271" s="190"/>
      <c r="U271" s="186"/>
      <c r="V271" s="186"/>
      <c r="W271" s="186"/>
      <c r="X271" s="186"/>
      <c r="Y271" s="186"/>
      <c r="Z271" s="186"/>
      <c r="AA271" s="191"/>
      <c r="AT271" s="192" t="s">
        <v>216</v>
      </c>
      <c r="AU271" s="192" t="s">
        <v>87</v>
      </c>
      <c r="AV271" s="12" t="s">
        <v>87</v>
      </c>
      <c r="AW271" s="12" t="s">
        <v>32</v>
      </c>
      <c r="AX271" s="12" t="s">
        <v>75</v>
      </c>
      <c r="AY271" s="192" t="s">
        <v>192</v>
      </c>
    </row>
    <row r="272" spans="2:51" s="12" customFormat="1" ht="16.5" customHeight="1">
      <c r="B272" s="185"/>
      <c r="C272" s="186"/>
      <c r="D272" s="186"/>
      <c r="E272" s="187" t="s">
        <v>5</v>
      </c>
      <c r="F272" s="271" t="s">
        <v>384</v>
      </c>
      <c r="G272" s="272"/>
      <c r="H272" s="272"/>
      <c r="I272" s="272"/>
      <c r="J272" s="186"/>
      <c r="K272" s="188">
        <v>24.741</v>
      </c>
      <c r="L272" s="186"/>
      <c r="M272" s="186"/>
      <c r="N272" s="186"/>
      <c r="O272" s="186"/>
      <c r="P272" s="186"/>
      <c r="Q272" s="186"/>
      <c r="R272" s="189"/>
      <c r="T272" s="190"/>
      <c r="U272" s="186"/>
      <c r="V272" s="186"/>
      <c r="W272" s="186"/>
      <c r="X272" s="186"/>
      <c r="Y272" s="186"/>
      <c r="Z272" s="186"/>
      <c r="AA272" s="191"/>
      <c r="AT272" s="192" t="s">
        <v>216</v>
      </c>
      <c r="AU272" s="192" t="s">
        <v>87</v>
      </c>
      <c r="AV272" s="12" t="s">
        <v>87</v>
      </c>
      <c r="AW272" s="12" t="s">
        <v>32</v>
      </c>
      <c r="AX272" s="12" t="s">
        <v>75</v>
      </c>
      <c r="AY272" s="192" t="s">
        <v>192</v>
      </c>
    </row>
    <row r="273" spans="2:51" s="12" customFormat="1" ht="16.5" customHeight="1">
      <c r="B273" s="185"/>
      <c r="C273" s="186"/>
      <c r="D273" s="186"/>
      <c r="E273" s="187" t="s">
        <v>5</v>
      </c>
      <c r="F273" s="271" t="s">
        <v>385</v>
      </c>
      <c r="G273" s="272"/>
      <c r="H273" s="272"/>
      <c r="I273" s="272"/>
      <c r="J273" s="186"/>
      <c r="K273" s="188">
        <v>29.085999999999999</v>
      </c>
      <c r="L273" s="186"/>
      <c r="M273" s="186"/>
      <c r="N273" s="186"/>
      <c r="O273" s="186"/>
      <c r="P273" s="186"/>
      <c r="Q273" s="186"/>
      <c r="R273" s="189"/>
      <c r="T273" s="190"/>
      <c r="U273" s="186"/>
      <c r="V273" s="186"/>
      <c r="W273" s="186"/>
      <c r="X273" s="186"/>
      <c r="Y273" s="186"/>
      <c r="Z273" s="186"/>
      <c r="AA273" s="191"/>
      <c r="AT273" s="192" t="s">
        <v>216</v>
      </c>
      <c r="AU273" s="192" t="s">
        <v>87</v>
      </c>
      <c r="AV273" s="12" t="s">
        <v>87</v>
      </c>
      <c r="AW273" s="12" t="s">
        <v>32</v>
      </c>
      <c r="AX273" s="12" t="s">
        <v>75</v>
      </c>
      <c r="AY273" s="192" t="s">
        <v>192</v>
      </c>
    </row>
    <row r="274" spans="2:51" s="12" customFormat="1" ht="16.5" customHeight="1">
      <c r="B274" s="185"/>
      <c r="C274" s="186"/>
      <c r="D274" s="186"/>
      <c r="E274" s="187" t="s">
        <v>5</v>
      </c>
      <c r="F274" s="271" t="s">
        <v>386</v>
      </c>
      <c r="G274" s="272"/>
      <c r="H274" s="272"/>
      <c r="I274" s="272"/>
      <c r="J274" s="186"/>
      <c r="K274" s="188">
        <v>20.756</v>
      </c>
      <c r="L274" s="186"/>
      <c r="M274" s="186"/>
      <c r="N274" s="186"/>
      <c r="O274" s="186"/>
      <c r="P274" s="186"/>
      <c r="Q274" s="186"/>
      <c r="R274" s="189"/>
      <c r="T274" s="190"/>
      <c r="U274" s="186"/>
      <c r="V274" s="186"/>
      <c r="W274" s="186"/>
      <c r="X274" s="186"/>
      <c r="Y274" s="186"/>
      <c r="Z274" s="186"/>
      <c r="AA274" s="191"/>
      <c r="AT274" s="192" t="s">
        <v>216</v>
      </c>
      <c r="AU274" s="192" t="s">
        <v>87</v>
      </c>
      <c r="AV274" s="12" t="s">
        <v>87</v>
      </c>
      <c r="AW274" s="12" t="s">
        <v>32</v>
      </c>
      <c r="AX274" s="12" t="s">
        <v>75</v>
      </c>
      <c r="AY274" s="192" t="s">
        <v>192</v>
      </c>
    </row>
    <row r="275" spans="2:51" s="12" customFormat="1" ht="16.5" customHeight="1">
      <c r="B275" s="185"/>
      <c r="C275" s="186"/>
      <c r="D275" s="186"/>
      <c r="E275" s="187" t="s">
        <v>5</v>
      </c>
      <c r="F275" s="271" t="s">
        <v>387</v>
      </c>
      <c r="G275" s="272"/>
      <c r="H275" s="272"/>
      <c r="I275" s="272"/>
      <c r="J275" s="186"/>
      <c r="K275" s="188">
        <v>8.4659999999999993</v>
      </c>
      <c r="L275" s="186"/>
      <c r="M275" s="186"/>
      <c r="N275" s="186"/>
      <c r="O275" s="186"/>
      <c r="P275" s="186"/>
      <c r="Q275" s="186"/>
      <c r="R275" s="189"/>
      <c r="T275" s="190"/>
      <c r="U275" s="186"/>
      <c r="V275" s="186"/>
      <c r="W275" s="186"/>
      <c r="X275" s="186"/>
      <c r="Y275" s="186"/>
      <c r="Z275" s="186"/>
      <c r="AA275" s="191"/>
      <c r="AT275" s="192" t="s">
        <v>216</v>
      </c>
      <c r="AU275" s="192" t="s">
        <v>87</v>
      </c>
      <c r="AV275" s="12" t="s">
        <v>87</v>
      </c>
      <c r="AW275" s="12" t="s">
        <v>32</v>
      </c>
      <c r="AX275" s="12" t="s">
        <v>75</v>
      </c>
      <c r="AY275" s="192" t="s">
        <v>192</v>
      </c>
    </row>
    <row r="276" spans="2:51" s="12" customFormat="1" ht="16.5" customHeight="1">
      <c r="B276" s="185"/>
      <c r="C276" s="186"/>
      <c r="D276" s="186"/>
      <c r="E276" s="187" t="s">
        <v>5</v>
      </c>
      <c r="F276" s="271" t="s">
        <v>388</v>
      </c>
      <c r="G276" s="272"/>
      <c r="H276" s="272"/>
      <c r="I276" s="272"/>
      <c r="J276" s="186"/>
      <c r="K276" s="188">
        <v>17.157</v>
      </c>
      <c r="L276" s="186"/>
      <c r="M276" s="186"/>
      <c r="N276" s="186"/>
      <c r="O276" s="186"/>
      <c r="P276" s="186"/>
      <c r="Q276" s="186"/>
      <c r="R276" s="189"/>
      <c r="T276" s="190"/>
      <c r="U276" s="186"/>
      <c r="V276" s="186"/>
      <c r="W276" s="186"/>
      <c r="X276" s="186"/>
      <c r="Y276" s="186"/>
      <c r="Z276" s="186"/>
      <c r="AA276" s="191"/>
      <c r="AT276" s="192" t="s">
        <v>216</v>
      </c>
      <c r="AU276" s="192" t="s">
        <v>87</v>
      </c>
      <c r="AV276" s="12" t="s">
        <v>87</v>
      </c>
      <c r="AW276" s="12" t="s">
        <v>32</v>
      </c>
      <c r="AX276" s="12" t="s">
        <v>75</v>
      </c>
      <c r="AY276" s="192" t="s">
        <v>192</v>
      </c>
    </row>
    <row r="277" spans="2:51" s="11" customFormat="1" ht="16.5" customHeight="1">
      <c r="B277" s="178"/>
      <c r="C277" s="179"/>
      <c r="D277" s="179"/>
      <c r="E277" s="180" t="s">
        <v>5</v>
      </c>
      <c r="F277" s="273" t="s">
        <v>389</v>
      </c>
      <c r="G277" s="274"/>
      <c r="H277" s="274"/>
      <c r="I277" s="274"/>
      <c r="J277" s="179"/>
      <c r="K277" s="180" t="s">
        <v>5</v>
      </c>
      <c r="L277" s="179"/>
      <c r="M277" s="179"/>
      <c r="N277" s="179"/>
      <c r="O277" s="179"/>
      <c r="P277" s="179"/>
      <c r="Q277" s="179"/>
      <c r="R277" s="181"/>
      <c r="T277" s="182"/>
      <c r="U277" s="179"/>
      <c r="V277" s="179"/>
      <c r="W277" s="179"/>
      <c r="X277" s="179"/>
      <c r="Y277" s="179"/>
      <c r="Z277" s="179"/>
      <c r="AA277" s="183"/>
      <c r="AT277" s="184" t="s">
        <v>216</v>
      </c>
      <c r="AU277" s="184" t="s">
        <v>87</v>
      </c>
      <c r="AV277" s="11" t="s">
        <v>82</v>
      </c>
      <c r="AW277" s="11" t="s">
        <v>32</v>
      </c>
      <c r="AX277" s="11" t="s">
        <v>75</v>
      </c>
      <c r="AY277" s="184" t="s">
        <v>192</v>
      </c>
    </row>
    <row r="278" spans="2:51" s="12" customFormat="1" ht="16.5" customHeight="1">
      <c r="B278" s="185"/>
      <c r="C278" s="186"/>
      <c r="D278" s="186"/>
      <c r="E278" s="187" t="s">
        <v>5</v>
      </c>
      <c r="F278" s="271" t="s">
        <v>390</v>
      </c>
      <c r="G278" s="272"/>
      <c r="H278" s="272"/>
      <c r="I278" s="272"/>
      <c r="J278" s="186"/>
      <c r="K278" s="188">
        <v>86.57</v>
      </c>
      <c r="L278" s="186"/>
      <c r="M278" s="186"/>
      <c r="N278" s="186"/>
      <c r="O278" s="186"/>
      <c r="P278" s="186"/>
      <c r="Q278" s="186"/>
      <c r="R278" s="189"/>
      <c r="T278" s="190"/>
      <c r="U278" s="186"/>
      <c r="V278" s="186"/>
      <c r="W278" s="186"/>
      <c r="X278" s="186"/>
      <c r="Y278" s="186"/>
      <c r="Z278" s="186"/>
      <c r="AA278" s="191"/>
      <c r="AT278" s="192" t="s">
        <v>216</v>
      </c>
      <c r="AU278" s="192" t="s">
        <v>87</v>
      </c>
      <c r="AV278" s="12" t="s">
        <v>87</v>
      </c>
      <c r="AW278" s="12" t="s">
        <v>32</v>
      </c>
      <c r="AX278" s="12" t="s">
        <v>75</v>
      </c>
      <c r="AY278" s="192" t="s">
        <v>192</v>
      </c>
    </row>
    <row r="279" spans="2:51" s="12" customFormat="1" ht="16.5" customHeight="1">
      <c r="B279" s="185"/>
      <c r="C279" s="186"/>
      <c r="D279" s="186"/>
      <c r="E279" s="187" t="s">
        <v>5</v>
      </c>
      <c r="F279" s="271" t="s">
        <v>391</v>
      </c>
      <c r="G279" s="272"/>
      <c r="H279" s="272"/>
      <c r="I279" s="272"/>
      <c r="J279" s="186"/>
      <c r="K279" s="188">
        <v>15.162000000000001</v>
      </c>
      <c r="L279" s="186"/>
      <c r="M279" s="186"/>
      <c r="N279" s="186"/>
      <c r="O279" s="186"/>
      <c r="P279" s="186"/>
      <c r="Q279" s="186"/>
      <c r="R279" s="189"/>
      <c r="T279" s="190"/>
      <c r="U279" s="186"/>
      <c r="V279" s="186"/>
      <c r="W279" s="186"/>
      <c r="X279" s="186"/>
      <c r="Y279" s="186"/>
      <c r="Z279" s="186"/>
      <c r="AA279" s="191"/>
      <c r="AT279" s="192" t="s">
        <v>216</v>
      </c>
      <c r="AU279" s="192" t="s">
        <v>87</v>
      </c>
      <c r="AV279" s="12" t="s">
        <v>87</v>
      </c>
      <c r="AW279" s="12" t="s">
        <v>32</v>
      </c>
      <c r="AX279" s="12" t="s">
        <v>75</v>
      </c>
      <c r="AY279" s="192" t="s">
        <v>192</v>
      </c>
    </row>
    <row r="280" spans="2:51" s="12" customFormat="1" ht="16.5" customHeight="1">
      <c r="B280" s="185"/>
      <c r="C280" s="186"/>
      <c r="D280" s="186"/>
      <c r="E280" s="187" t="s">
        <v>5</v>
      </c>
      <c r="F280" s="271" t="s">
        <v>392</v>
      </c>
      <c r="G280" s="272"/>
      <c r="H280" s="272"/>
      <c r="I280" s="272"/>
      <c r="J280" s="186"/>
      <c r="K280" s="188">
        <v>6.7249999999999996</v>
      </c>
      <c r="L280" s="186"/>
      <c r="M280" s="186"/>
      <c r="N280" s="186"/>
      <c r="O280" s="186"/>
      <c r="P280" s="186"/>
      <c r="Q280" s="186"/>
      <c r="R280" s="189"/>
      <c r="T280" s="190"/>
      <c r="U280" s="186"/>
      <c r="V280" s="186"/>
      <c r="W280" s="186"/>
      <c r="X280" s="186"/>
      <c r="Y280" s="186"/>
      <c r="Z280" s="186"/>
      <c r="AA280" s="191"/>
      <c r="AT280" s="192" t="s">
        <v>216</v>
      </c>
      <c r="AU280" s="192" t="s">
        <v>87</v>
      </c>
      <c r="AV280" s="12" t="s">
        <v>87</v>
      </c>
      <c r="AW280" s="12" t="s">
        <v>32</v>
      </c>
      <c r="AX280" s="12" t="s">
        <v>75</v>
      </c>
      <c r="AY280" s="192" t="s">
        <v>192</v>
      </c>
    </row>
    <row r="281" spans="2:51" s="11" customFormat="1" ht="16.5" customHeight="1">
      <c r="B281" s="178"/>
      <c r="C281" s="179"/>
      <c r="D281" s="179"/>
      <c r="E281" s="180" t="s">
        <v>5</v>
      </c>
      <c r="F281" s="273" t="s">
        <v>393</v>
      </c>
      <c r="G281" s="274"/>
      <c r="H281" s="274"/>
      <c r="I281" s="274"/>
      <c r="J281" s="179"/>
      <c r="K281" s="180" t="s">
        <v>5</v>
      </c>
      <c r="L281" s="179"/>
      <c r="M281" s="179"/>
      <c r="N281" s="179"/>
      <c r="O281" s="179"/>
      <c r="P281" s="179"/>
      <c r="Q281" s="179"/>
      <c r="R281" s="181"/>
      <c r="T281" s="182"/>
      <c r="U281" s="179"/>
      <c r="V281" s="179"/>
      <c r="W281" s="179"/>
      <c r="X281" s="179"/>
      <c r="Y281" s="179"/>
      <c r="Z281" s="179"/>
      <c r="AA281" s="183"/>
      <c r="AT281" s="184" t="s">
        <v>216</v>
      </c>
      <c r="AU281" s="184" t="s">
        <v>87</v>
      </c>
      <c r="AV281" s="11" t="s">
        <v>82</v>
      </c>
      <c r="AW281" s="11" t="s">
        <v>32</v>
      </c>
      <c r="AX281" s="11" t="s">
        <v>75</v>
      </c>
      <c r="AY281" s="184" t="s">
        <v>192</v>
      </c>
    </row>
    <row r="282" spans="2:51" s="12" customFormat="1" ht="16.5" customHeight="1">
      <c r="B282" s="185"/>
      <c r="C282" s="186"/>
      <c r="D282" s="186"/>
      <c r="E282" s="187" t="s">
        <v>5</v>
      </c>
      <c r="F282" s="271" t="s">
        <v>394</v>
      </c>
      <c r="G282" s="272"/>
      <c r="H282" s="272"/>
      <c r="I282" s="272"/>
      <c r="J282" s="186"/>
      <c r="K282" s="188">
        <v>1.38</v>
      </c>
      <c r="L282" s="186"/>
      <c r="M282" s="186"/>
      <c r="N282" s="186"/>
      <c r="O282" s="186"/>
      <c r="P282" s="186"/>
      <c r="Q282" s="186"/>
      <c r="R282" s="189"/>
      <c r="T282" s="190"/>
      <c r="U282" s="186"/>
      <c r="V282" s="186"/>
      <c r="W282" s="186"/>
      <c r="X282" s="186"/>
      <c r="Y282" s="186"/>
      <c r="Z282" s="186"/>
      <c r="AA282" s="191"/>
      <c r="AT282" s="192" t="s">
        <v>216</v>
      </c>
      <c r="AU282" s="192" t="s">
        <v>87</v>
      </c>
      <c r="AV282" s="12" t="s">
        <v>87</v>
      </c>
      <c r="AW282" s="12" t="s">
        <v>32</v>
      </c>
      <c r="AX282" s="12" t="s">
        <v>75</v>
      </c>
      <c r="AY282" s="192" t="s">
        <v>192</v>
      </c>
    </row>
    <row r="283" spans="2:51" s="12" customFormat="1" ht="38.25" customHeight="1">
      <c r="B283" s="185"/>
      <c r="C283" s="186"/>
      <c r="D283" s="186"/>
      <c r="E283" s="187" t="s">
        <v>5</v>
      </c>
      <c r="F283" s="271" t="s">
        <v>395</v>
      </c>
      <c r="G283" s="272"/>
      <c r="H283" s="272"/>
      <c r="I283" s="272"/>
      <c r="J283" s="186"/>
      <c r="K283" s="188">
        <v>10.615</v>
      </c>
      <c r="L283" s="186"/>
      <c r="M283" s="186"/>
      <c r="N283" s="186"/>
      <c r="O283" s="186"/>
      <c r="P283" s="186"/>
      <c r="Q283" s="186"/>
      <c r="R283" s="189"/>
      <c r="T283" s="190"/>
      <c r="U283" s="186"/>
      <c r="V283" s="186"/>
      <c r="W283" s="186"/>
      <c r="X283" s="186"/>
      <c r="Y283" s="186"/>
      <c r="Z283" s="186"/>
      <c r="AA283" s="191"/>
      <c r="AT283" s="192" t="s">
        <v>216</v>
      </c>
      <c r="AU283" s="192" t="s">
        <v>87</v>
      </c>
      <c r="AV283" s="12" t="s">
        <v>87</v>
      </c>
      <c r="AW283" s="12" t="s">
        <v>32</v>
      </c>
      <c r="AX283" s="12" t="s">
        <v>75</v>
      </c>
      <c r="AY283" s="192" t="s">
        <v>192</v>
      </c>
    </row>
    <row r="284" spans="2:51" s="12" customFormat="1" ht="16.5" customHeight="1">
      <c r="B284" s="185"/>
      <c r="C284" s="186"/>
      <c r="D284" s="186"/>
      <c r="E284" s="187" t="s">
        <v>5</v>
      </c>
      <c r="F284" s="271" t="s">
        <v>396</v>
      </c>
      <c r="G284" s="272"/>
      <c r="H284" s="272"/>
      <c r="I284" s="272"/>
      <c r="J284" s="186"/>
      <c r="K284" s="188">
        <v>3.61</v>
      </c>
      <c r="L284" s="186"/>
      <c r="M284" s="186"/>
      <c r="N284" s="186"/>
      <c r="O284" s="186"/>
      <c r="P284" s="186"/>
      <c r="Q284" s="186"/>
      <c r="R284" s="189"/>
      <c r="T284" s="190"/>
      <c r="U284" s="186"/>
      <c r="V284" s="186"/>
      <c r="W284" s="186"/>
      <c r="X284" s="186"/>
      <c r="Y284" s="186"/>
      <c r="Z284" s="186"/>
      <c r="AA284" s="191"/>
      <c r="AT284" s="192" t="s">
        <v>216</v>
      </c>
      <c r="AU284" s="192" t="s">
        <v>87</v>
      </c>
      <c r="AV284" s="12" t="s">
        <v>87</v>
      </c>
      <c r="AW284" s="12" t="s">
        <v>32</v>
      </c>
      <c r="AX284" s="12" t="s">
        <v>75</v>
      </c>
      <c r="AY284" s="192" t="s">
        <v>192</v>
      </c>
    </row>
    <row r="285" spans="2:51" s="12" customFormat="1" ht="25.5" customHeight="1">
      <c r="B285" s="185"/>
      <c r="C285" s="186"/>
      <c r="D285" s="186"/>
      <c r="E285" s="187" t="s">
        <v>5</v>
      </c>
      <c r="F285" s="271" t="s">
        <v>397</v>
      </c>
      <c r="G285" s="272"/>
      <c r="H285" s="272"/>
      <c r="I285" s="272"/>
      <c r="J285" s="186"/>
      <c r="K285" s="188">
        <v>4.5430000000000001</v>
      </c>
      <c r="L285" s="186"/>
      <c r="M285" s="186"/>
      <c r="N285" s="186"/>
      <c r="O285" s="186"/>
      <c r="P285" s="186"/>
      <c r="Q285" s="186"/>
      <c r="R285" s="189"/>
      <c r="T285" s="190"/>
      <c r="U285" s="186"/>
      <c r="V285" s="186"/>
      <c r="W285" s="186"/>
      <c r="X285" s="186"/>
      <c r="Y285" s="186"/>
      <c r="Z285" s="186"/>
      <c r="AA285" s="191"/>
      <c r="AT285" s="192" t="s">
        <v>216</v>
      </c>
      <c r="AU285" s="192" t="s">
        <v>87</v>
      </c>
      <c r="AV285" s="12" t="s">
        <v>87</v>
      </c>
      <c r="AW285" s="12" t="s">
        <v>32</v>
      </c>
      <c r="AX285" s="12" t="s">
        <v>75</v>
      </c>
      <c r="AY285" s="192" t="s">
        <v>192</v>
      </c>
    </row>
    <row r="286" spans="2:51" s="14" customFormat="1" ht="16.5" customHeight="1">
      <c r="B286" s="201"/>
      <c r="C286" s="202"/>
      <c r="D286" s="202"/>
      <c r="E286" s="203" t="s">
        <v>5</v>
      </c>
      <c r="F286" s="282" t="s">
        <v>398</v>
      </c>
      <c r="G286" s="283"/>
      <c r="H286" s="283"/>
      <c r="I286" s="283"/>
      <c r="J286" s="202"/>
      <c r="K286" s="204">
        <v>690.19299999999998</v>
      </c>
      <c r="L286" s="202"/>
      <c r="M286" s="202"/>
      <c r="N286" s="202"/>
      <c r="O286" s="202"/>
      <c r="P286" s="202"/>
      <c r="Q286" s="202"/>
      <c r="R286" s="205"/>
      <c r="T286" s="206"/>
      <c r="U286" s="202"/>
      <c r="V286" s="202"/>
      <c r="W286" s="202"/>
      <c r="X286" s="202"/>
      <c r="Y286" s="202"/>
      <c r="Z286" s="202"/>
      <c r="AA286" s="207"/>
      <c r="AT286" s="208" t="s">
        <v>216</v>
      </c>
      <c r="AU286" s="208" t="s">
        <v>87</v>
      </c>
      <c r="AV286" s="14" t="s">
        <v>202</v>
      </c>
      <c r="AW286" s="14" t="s">
        <v>32</v>
      </c>
      <c r="AX286" s="14" t="s">
        <v>75</v>
      </c>
      <c r="AY286" s="208" t="s">
        <v>192</v>
      </c>
    </row>
    <row r="287" spans="2:51" s="11" customFormat="1" ht="16.5" customHeight="1">
      <c r="B287" s="178"/>
      <c r="C287" s="179"/>
      <c r="D287" s="179"/>
      <c r="E287" s="180" t="s">
        <v>5</v>
      </c>
      <c r="F287" s="273" t="s">
        <v>399</v>
      </c>
      <c r="G287" s="274"/>
      <c r="H287" s="274"/>
      <c r="I287" s="274"/>
      <c r="J287" s="179"/>
      <c r="K287" s="180" t="s">
        <v>5</v>
      </c>
      <c r="L287" s="179"/>
      <c r="M287" s="179"/>
      <c r="N287" s="179"/>
      <c r="O287" s="179"/>
      <c r="P287" s="179"/>
      <c r="Q287" s="179"/>
      <c r="R287" s="181"/>
      <c r="T287" s="182"/>
      <c r="U287" s="179"/>
      <c r="V287" s="179"/>
      <c r="W287" s="179"/>
      <c r="X287" s="179"/>
      <c r="Y287" s="179"/>
      <c r="Z287" s="179"/>
      <c r="AA287" s="183"/>
      <c r="AT287" s="184" t="s">
        <v>216</v>
      </c>
      <c r="AU287" s="184" t="s">
        <v>87</v>
      </c>
      <c r="AV287" s="11" t="s">
        <v>82</v>
      </c>
      <c r="AW287" s="11" t="s">
        <v>32</v>
      </c>
      <c r="AX287" s="11" t="s">
        <v>75</v>
      </c>
      <c r="AY287" s="184" t="s">
        <v>192</v>
      </c>
    </row>
    <row r="288" spans="2:51" s="12" customFormat="1" ht="16.5" customHeight="1">
      <c r="B288" s="185"/>
      <c r="C288" s="186"/>
      <c r="D288" s="186"/>
      <c r="E288" s="187" t="s">
        <v>5</v>
      </c>
      <c r="F288" s="271" t="s">
        <v>400</v>
      </c>
      <c r="G288" s="272"/>
      <c r="H288" s="272"/>
      <c r="I288" s="272"/>
      <c r="J288" s="186"/>
      <c r="K288" s="188">
        <v>-26.88</v>
      </c>
      <c r="L288" s="186"/>
      <c r="M288" s="186"/>
      <c r="N288" s="186"/>
      <c r="O288" s="186"/>
      <c r="P288" s="186"/>
      <c r="Q288" s="186"/>
      <c r="R288" s="189"/>
      <c r="T288" s="190"/>
      <c r="U288" s="186"/>
      <c r="V288" s="186"/>
      <c r="W288" s="186"/>
      <c r="X288" s="186"/>
      <c r="Y288" s="186"/>
      <c r="Z288" s="186"/>
      <c r="AA288" s="191"/>
      <c r="AT288" s="192" t="s">
        <v>216</v>
      </c>
      <c r="AU288" s="192" t="s">
        <v>87</v>
      </c>
      <c r="AV288" s="12" t="s">
        <v>87</v>
      </c>
      <c r="AW288" s="12" t="s">
        <v>32</v>
      </c>
      <c r="AX288" s="12" t="s">
        <v>75</v>
      </c>
      <c r="AY288" s="192" t="s">
        <v>192</v>
      </c>
    </row>
    <row r="289" spans="2:65" s="11" customFormat="1" ht="16.5" customHeight="1">
      <c r="B289" s="178"/>
      <c r="C289" s="179"/>
      <c r="D289" s="179"/>
      <c r="E289" s="180" t="s">
        <v>5</v>
      </c>
      <c r="F289" s="273" t="s">
        <v>401</v>
      </c>
      <c r="G289" s="274"/>
      <c r="H289" s="274"/>
      <c r="I289" s="274"/>
      <c r="J289" s="179"/>
      <c r="K289" s="180" t="s">
        <v>5</v>
      </c>
      <c r="L289" s="179"/>
      <c r="M289" s="179"/>
      <c r="N289" s="179"/>
      <c r="O289" s="179"/>
      <c r="P289" s="179"/>
      <c r="Q289" s="179"/>
      <c r="R289" s="181"/>
      <c r="T289" s="182"/>
      <c r="U289" s="179"/>
      <c r="V289" s="179"/>
      <c r="W289" s="179"/>
      <c r="X289" s="179"/>
      <c r="Y289" s="179"/>
      <c r="Z289" s="179"/>
      <c r="AA289" s="183"/>
      <c r="AT289" s="184" t="s">
        <v>216</v>
      </c>
      <c r="AU289" s="184" t="s">
        <v>87</v>
      </c>
      <c r="AV289" s="11" t="s">
        <v>82</v>
      </c>
      <c r="AW289" s="11" t="s">
        <v>32</v>
      </c>
      <c r="AX289" s="11" t="s">
        <v>75</v>
      </c>
      <c r="AY289" s="184" t="s">
        <v>192</v>
      </c>
    </row>
    <row r="290" spans="2:65" s="12" customFormat="1" ht="16.5" customHeight="1">
      <c r="B290" s="185"/>
      <c r="C290" s="186"/>
      <c r="D290" s="186"/>
      <c r="E290" s="187" t="s">
        <v>5</v>
      </c>
      <c r="F290" s="271" t="s">
        <v>402</v>
      </c>
      <c r="G290" s="272"/>
      <c r="H290" s="272"/>
      <c r="I290" s="272"/>
      <c r="J290" s="186"/>
      <c r="K290" s="188">
        <v>-11.1</v>
      </c>
      <c r="L290" s="186"/>
      <c r="M290" s="186"/>
      <c r="N290" s="186"/>
      <c r="O290" s="186"/>
      <c r="P290" s="186"/>
      <c r="Q290" s="186"/>
      <c r="R290" s="189"/>
      <c r="T290" s="190"/>
      <c r="U290" s="186"/>
      <c r="V290" s="186"/>
      <c r="W290" s="186"/>
      <c r="X290" s="186"/>
      <c r="Y290" s="186"/>
      <c r="Z290" s="186"/>
      <c r="AA290" s="191"/>
      <c r="AT290" s="192" t="s">
        <v>216</v>
      </c>
      <c r="AU290" s="192" t="s">
        <v>87</v>
      </c>
      <c r="AV290" s="12" t="s">
        <v>87</v>
      </c>
      <c r="AW290" s="12" t="s">
        <v>32</v>
      </c>
      <c r="AX290" s="12" t="s">
        <v>75</v>
      </c>
      <c r="AY290" s="192" t="s">
        <v>192</v>
      </c>
    </row>
    <row r="291" spans="2:65" s="11" customFormat="1" ht="16.5" customHeight="1">
      <c r="B291" s="178"/>
      <c r="C291" s="179"/>
      <c r="D291" s="179"/>
      <c r="E291" s="180" t="s">
        <v>5</v>
      </c>
      <c r="F291" s="273" t="s">
        <v>403</v>
      </c>
      <c r="G291" s="274"/>
      <c r="H291" s="274"/>
      <c r="I291" s="274"/>
      <c r="J291" s="179"/>
      <c r="K291" s="180" t="s">
        <v>5</v>
      </c>
      <c r="L291" s="179"/>
      <c r="M291" s="179"/>
      <c r="N291" s="179"/>
      <c r="O291" s="179"/>
      <c r="P291" s="179"/>
      <c r="Q291" s="179"/>
      <c r="R291" s="181"/>
      <c r="T291" s="182"/>
      <c r="U291" s="179"/>
      <c r="V291" s="179"/>
      <c r="W291" s="179"/>
      <c r="X291" s="179"/>
      <c r="Y291" s="179"/>
      <c r="Z291" s="179"/>
      <c r="AA291" s="183"/>
      <c r="AT291" s="184" t="s">
        <v>216</v>
      </c>
      <c r="AU291" s="184" t="s">
        <v>87</v>
      </c>
      <c r="AV291" s="11" t="s">
        <v>82</v>
      </c>
      <c r="AW291" s="11" t="s">
        <v>32</v>
      </c>
      <c r="AX291" s="11" t="s">
        <v>75</v>
      </c>
      <c r="AY291" s="184" t="s">
        <v>192</v>
      </c>
    </row>
    <row r="292" spans="2:65" s="12" customFormat="1" ht="16.5" customHeight="1">
      <c r="B292" s="185"/>
      <c r="C292" s="186"/>
      <c r="D292" s="186"/>
      <c r="E292" s="187" t="s">
        <v>5</v>
      </c>
      <c r="F292" s="271" t="s">
        <v>404</v>
      </c>
      <c r="G292" s="272"/>
      <c r="H292" s="272"/>
      <c r="I292" s="272"/>
      <c r="J292" s="186"/>
      <c r="K292" s="188">
        <v>-72.316000000000003</v>
      </c>
      <c r="L292" s="186"/>
      <c r="M292" s="186"/>
      <c r="N292" s="186"/>
      <c r="O292" s="186"/>
      <c r="P292" s="186"/>
      <c r="Q292" s="186"/>
      <c r="R292" s="189"/>
      <c r="T292" s="190"/>
      <c r="U292" s="186"/>
      <c r="V292" s="186"/>
      <c r="W292" s="186"/>
      <c r="X292" s="186"/>
      <c r="Y292" s="186"/>
      <c r="Z292" s="186"/>
      <c r="AA292" s="191"/>
      <c r="AT292" s="192" t="s">
        <v>216</v>
      </c>
      <c r="AU292" s="192" t="s">
        <v>87</v>
      </c>
      <c r="AV292" s="12" t="s">
        <v>87</v>
      </c>
      <c r="AW292" s="12" t="s">
        <v>32</v>
      </c>
      <c r="AX292" s="12" t="s">
        <v>75</v>
      </c>
      <c r="AY292" s="192" t="s">
        <v>192</v>
      </c>
    </row>
    <row r="293" spans="2:65" s="11" customFormat="1" ht="16.5" customHeight="1">
      <c r="B293" s="178"/>
      <c r="C293" s="179"/>
      <c r="D293" s="179"/>
      <c r="E293" s="180" t="s">
        <v>5</v>
      </c>
      <c r="F293" s="273" t="s">
        <v>405</v>
      </c>
      <c r="G293" s="274"/>
      <c r="H293" s="274"/>
      <c r="I293" s="274"/>
      <c r="J293" s="179"/>
      <c r="K293" s="180" t="s">
        <v>5</v>
      </c>
      <c r="L293" s="179"/>
      <c r="M293" s="179"/>
      <c r="N293" s="179"/>
      <c r="O293" s="179"/>
      <c r="P293" s="179"/>
      <c r="Q293" s="179"/>
      <c r="R293" s="181"/>
      <c r="T293" s="182"/>
      <c r="U293" s="179"/>
      <c r="V293" s="179"/>
      <c r="W293" s="179"/>
      <c r="X293" s="179"/>
      <c r="Y293" s="179"/>
      <c r="Z293" s="179"/>
      <c r="AA293" s="183"/>
      <c r="AT293" s="184" t="s">
        <v>216</v>
      </c>
      <c r="AU293" s="184" t="s">
        <v>87</v>
      </c>
      <c r="AV293" s="11" t="s">
        <v>82</v>
      </c>
      <c r="AW293" s="11" t="s">
        <v>32</v>
      </c>
      <c r="AX293" s="11" t="s">
        <v>75</v>
      </c>
      <c r="AY293" s="184" t="s">
        <v>192</v>
      </c>
    </row>
    <row r="294" spans="2:65" s="12" customFormat="1" ht="16.5" customHeight="1">
      <c r="B294" s="185"/>
      <c r="C294" s="186"/>
      <c r="D294" s="186"/>
      <c r="E294" s="187" t="s">
        <v>5</v>
      </c>
      <c r="F294" s="271" t="s">
        <v>406</v>
      </c>
      <c r="G294" s="272"/>
      <c r="H294" s="272"/>
      <c r="I294" s="272"/>
      <c r="J294" s="186"/>
      <c r="K294" s="188">
        <v>-78.948999999999998</v>
      </c>
      <c r="L294" s="186"/>
      <c r="M294" s="186"/>
      <c r="N294" s="186"/>
      <c r="O294" s="186"/>
      <c r="P294" s="186"/>
      <c r="Q294" s="186"/>
      <c r="R294" s="189"/>
      <c r="T294" s="190"/>
      <c r="U294" s="186"/>
      <c r="V294" s="186"/>
      <c r="W294" s="186"/>
      <c r="X294" s="186"/>
      <c r="Y294" s="186"/>
      <c r="Z294" s="186"/>
      <c r="AA294" s="191"/>
      <c r="AT294" s="192" t="s">
        <v>216</v>
      </c>
      <c r="AU294" s="192" t="s">
        <v>87</v>
      </c>
      <c r="AV294" s="12" t="s">
        <v>87</v>
      </c>
      <c r="AW294" s="12" t="s">
        <v>32</v>
      </c>
      <c r="AX294" s="12" t="s">
        <v>75</v>
      </c>
      <c r="AY294" s="192" t="s">
        <v>192</v>
      </c>
    </row>
    <row r="295" spans="2:65" s="11" customFormat="1" ht="16.5" customHeight="1">
      <c r="B295" s="178"/>
      <c r="C295" s="179"/>
      <c r="D295" s="179"/>
      <c r="E295" s="180" t="s">
        <v>5</v>
      </c>
      <c r="F295" s="273" t="s">
        <v>407</v>
      </c>
      <c r="G295" s="274"/>
      <c r="H295" s="274"/>
      <c r="I295" s="274"/>
      <c r="J295" s="179"/>
      <c r="K295" s="180" t="s">
        <v>5</v>
      </c>
      <c r="L295" s="179"/>
      <c r="M295" s="179"/>
      <c r="N295" s="179"/>
      <c r="O295" s="179"/>
      <c r="P295" s="179"/>
      <c r="Q295" s="179"/>
      <c r="R295" s="181"/>
      <c r="T295" s="182"/>
      <c r="U295" s="179"/>
      <c r="V295" s="179"/>
      <c r="W295" s="179"/>
      <c r="X295" s="179"/>
      <c r="Y295" s="179"/>
      <c r="Z295" s="179"/>
      <c r="AA295" s="183"/>
      <c r="AT295" s="184" t="s">
        <v>216</v>
      </c>
      <c r="AU295" s="184" t="s">
        <v>87</v>
      </c>
      <c r="AV295" s="11" t="s">
        <v>82</v>
      </c>
      <c r="AW295" s="11" t="s">
        <v>32</v>
      </c>
      <c r="AX295" s="11" t="s">
        <v>75</v>
      </c>
      <c r="AY295" s="184" t="s">
        <v>192</v>
      </c>
    </row>
    <row r="296" spans="2:65" s="12" customFormat="1" ht="38.25" customHeight="1">
      <c r="B296" s="185"/>
      <c r="C296" s="186"/>
      <c r="D296" s="186"/>
      <c r="E296" s="187" t="s">
        <v>5</v>
      </c>
      <c r="F296" s="271" t="s">
        <v>408</v>
      </c>
      <c r="G296" s="272"/>
      <c r="H296" s="272"/>
      <c r="I296" s="272"/>
      <c r="J296" s="186"/>
      <c r="K296" s="188">
        <v>-1.0780000000000001</v>
      </c>
      <c r="L296" s="186"/>
      <c r="M296" s="186"/>
      <c r="N296" s="186"/>
      <c r="O296" s="186"/>
      <c r="P296" s="186"/>
      <c r="Q296" s="186"/>
      <c r="R296" s="189"/>
      <c r="T296" s="190"/>
      <c r="U296" s="186"/>
      <c r="V296" s="186"/>
      <c r="W296" s="186"/>
      <c r="X296" s="186"/>
      <c r="Y296" s="186"/>
      <c r="Z296" s="186"/>
      <c r="AA296" s="191"/>
      <c r="AT296" s="192" t="s">
        <v>216</v>
      </c>
      <c r="AU296" s="192" t="s">
        <v>87</v>
      </c>
      <c r="AV296" s="12" t="s">
        <v>87</v>
      </c>
      <c r="AW296" s="12" t="s">
        <v>32</v>
      </c>
      <c r="AX296" s="12" t="s">
        <v>75</v>
      </c>
      <c r="AY296" s="192" t="s">
        <v>192</v>
      </c>
    </row>
    <row r="297" spans="2:65" s="12" customFormat="1" ht="16.5" customHeight="1">
      <c r="B297" s="185"/>
      <c r="C297" s="186"/>
      <c r="D297" s="186"/>
      <c r="E297" s="187" t="s">
        <v>5</v>
      </c>
      <c r="F297" s="271" t="s">
        <v>409</v>
      </c>
      <c r="G297" s="272"/>
      <c r="H297" s="272"/>
      <c r="I297" s="272"/>
      <c r="J297" s="186"/>
      <c r="K297" s="188">
        <v>-0.65</v>
      </c>
      <c r="L297" s="186"/>
      <c r="M297" s="186"/>
      <c r="N297" s="186"/>
      <c r="O297" s="186"/>
      <c r="P297" s="186"/>
      <c r="Q297" s="186"/>
      <c r="R297" s="189"/>
      <c r="T297" s="190"/>
      <c r="U297" s="186"/>
      <c r="V297" s="186"/>
      <c r="W297" s="186"/>
      <c r="X297" s="186"/>
      <c r="Y297" s="186"/>
      <c r="Z297" s="186"/>
      <c r="AA297" s="191"/>
      <c r="AT297" s="192" t="s">
        <v>216</v>
      </c>
      <c r="AU297" s="192" t="s">
        <v>87</v>
      </c>
      <c r="AV297" s="12" t="s">
        <v>87</v>
      </c>
      <c r="AW297" s="12" t="s">
        <v>32</v>
      </c>
      <c r="AX297" s="12" t="s">
        <v>75</v>
      </c>
      <c r="AY297" s="192" t="s">
        <v>192</v>
      </c>
    </row>
    <row r="298" spans="2:65" s="13" customFormat="1" ht="16.5" customHeight="1">
      <c r="B298" s="193"/>
      <c r="C298" s="194"/>
      <c r="D298" s="194"/>
      <c r="E298" s="195" t="s">
        <v>5</v>
      </c>
      <c r="F298" s="275" t="s">
        <v>249</v>
      </c>
      <c r="G298" s="276"/>
      <c r="H298" s="276"/>
      <c r="I298" s="276"/>
      <c r="J298" s="194"/>
      <c r="K298" s="196">
        <v>499.22</v>
      </c>
      <c r="L298" s="194"/>
      <c r="M298" s="194"/>
      <c r="N298" s="194"/>
      <c r="O298" s="194"/>
      <c r="P298" s="194"/>
      <c r="Q298" s="194"/>
      <c r="R298" s="197"/>
      <c r="T298" s="198"/>
      <c r="U298" s="194"/>
      <c r="V298" s="194"/>
      <c r="W298" s="194"/>
      <c r="X298" s="194"/>
      <c r="Y298" s="194"/>
      <c r="Z298" s="194"/>
      <c r="AA298" s="199"/>
      <c r="AT298" s="200" t="s">
        <v>216</v>
      </c>
      <c r="AU298" s="200" t="s">
        <v>87</v>
      </c>
      <c r="AV298" s="13" t="s">
        <v>197</v>
      </c>
      <c r="AW298" s="13" t="s">
        <v>32</v>
      </c>
      <c r="AX298" s="13" t="s">
        <v>82</v>
      </c>
      <c r="AY298" s="200" t="s">
        <v>192</v>
      </c>
    </row>
    <row r="299" spans="2:65" s="1" customFormat="1" ht="25.5" customHeight="1">
      <c r="B299" s="142"/>
      <c r="C299" s="171" t="s">
        <v>410</v>
      </c>
      <c r="D299" s="171" t="s">
        <v>193</v>
      </c>
      <c r="E299" s="172" t="s">
        <v>411</v>
      </c>
      <c r="F299" s="268" t="s">
        <v>412</v>
      </c>
      <c r="G299" s="268"/>
      <c r="H299" s="268"/>
      <c r="I299" s="268"/>
      <c r="J299" s="173" t="s">
        <v>196</v>
      </c>
      <c r="K299" s="174">
        <v>78.948999999999998</v>
      </c>
      <c r="L299" s="277">
        <v>0</v>
      </c>
      <c r="M299" s="277"/>
      <c r="N299" s="267">
        <f>ROUND(L299*K299,2)</f>
        <v>0</v>
      </c>
      <c r="O299" s="267"/>
      <c r="P299" s="267"/>
      <c r="Q299" s="267"/>
      <c r="R299" s="145"/>
      <c r="T299" s="175" t="s">
        <v>5</v>
      </c>
      <c r="U299" s="48" t="s">
        <v>42</v>
      </c>
      <c r="V299" s="40"/>
      <c r="W299" s="176">
        <f>V299*K299</f>
        <v>0</v>
      </c>
      <c r="X299" s="176">
        <v>0</v>
      </c>
      <c r="Y299" s="176">
        <f>X299*K299</f>
        <v>0</v>
      </c>
      <c r="Z299" s="176">
        <v>6.8000000000000005E-2</v>
      </c>
      <c r="AA299" s="177">
        <f>Z299*K299</f>
        <v>5.3685320000000001</v>
      </c>
      <c r="AR299" s="23" t="s">
        <v>197</v>
      </c>
      <c r="AT299" s="23" t="s">
        <v>193</v>
      </c>
      <c r="AU299" s="23" t="s">
        <v>87</v>
      </c>
      <c r="AY299" s="23" t="s">
        <v>192</v>
      </c>
      <c r="BE299" s="118">
        <f>IF(U299="základná",N299,0)</f>
        <v>0</v>
      </c>
      <c r="BF299" s="118">
        <f>IF(U299="znížená",N299,0)</f>
        <v>0</v>
      </c>
      <c r="BG299" s="118">
        <f>IF(U299="zákl. prenesená",N299,0)</f>
        <v>0</v>
      </c>
      <c r="BH299" s="118">
        <f>IF(U299="zníž. prenesená",N299,0)</f>
        <v>0</v>
      </c>
      <c r="BI299" s="118">
        <f>IF(U299="nulová",N299,0)</f>
        <v>0</v>
      </c>
      <c r="BJ299" s="23" t="s">
        <v>87</v>
      </c>
      <c r="BK299" s="118">
        <f>ROUND(L299*K299,2)</f>
        <v>0</v>
      </c>
      <c r="BL299" s="23" t="s">
        <v>197</v>
      </c>
      <c r="BM299" s="23" t="s">
        <v>413</v>
      </c>
    </row>
    <row r="300" spans="2:65" s="11" customFormat="1" ht="16.5" customHeight="1">
      <c r="B300" s="178"/>
      <c r="C300" s="179"/>
      <c r="D300" s="179"/>
      <c r="E300" s="180" t="s">
        <v>5</v>
      </c>
      <c r="F300" s="269" t="s">
        <v>361</v>
      </c>
      <c r="G300" s="270"/>
      <c r="H300" s="270"/>
      <c r="I300" s="270"/>
      <c r="J300" s="179"/>
      <c r="K300" s="180" t="s">
        <v>5</v>
      </c>
      <c r="L300" s="179"/>
      <c r="M300" s="179"/>
      <c r="N300" s="179"/>
      <c r="O300" s="179"/>
      <c r="P300" s="179"/>
      <c r="Q300" s="179"/>
      <c r="R300" s="181"/>
      <c r="T300" s="182"/>
      <c r="U300" s="179"/>
      <c r="V300" s="179"/>
      <c r="W300" s="179"/>
      <c r="X300" s="179"/>
      <c r="Y300" s="179"/>
      <c r="Z300" s="179"/>
      <c r="AA300" s="183"/>
      <c r="AT300" s="184" t="s">
        <v>216</v>
      </c>
      <c r="AU300" s="184" t="s">
        <v>87</v>
      </c>
      <c r="AV300" s="11" t="s">
        <v>82</v>
      </c>
      <c r="AW300" s="11" t="s">
        <v>32</v>
      </c>
      <c r="AX300" s="11" t="s">
        <v>75</v>
      </c>
      <c r="AY300" s="184" t="s">
        <v>192</v>
      </c>
    </row>
    <row r="301" spans="2:65" s="12" customFormat="1" ht="16.5" customHeight="1">
      <c r="B301" s="185"/>
      <c r="C301" s="186"/>
      <c r="D301" s="186"/>
      <c r="E301" s="187" t="s">
        <v>5</v>
      </c>
      <c r="F301" s="271" t="s">
        <v>414</v>
      </c>
      <c r="G301" s="272"/>
      <c r="H301" s="272"/>
      <c r="I301" s="272"/>
      <c r="J301" s="186"/>
      <c r="K301" s="188">
        <v>6</v>
      </c>
      <c r="L301" s="186"/>
      <c r="M301" s="186"/>
      <c r="N301" s="186"/>
      <c r="O301" s="186"/>
      <c r="P301" s="186"/>
      <c r="Q301" s="186"/>
      <c r="R301" s="189"/>
      <c r="T301" s="190"/>
      <c r="U301" s="186"/>
      <c r="V301" s="186"/>
      <c r="W301" s="186"/>
      <c r="X301" s="186"/>
      <c r="Y301" s="186"/>
      <c r="Z301" s="186"/>
      <c r="AA301" s="191"/>
      <c r="AT301" s="192" t="s">
        <v>216</v>
      </c>
      <c r="AU301" s="192" t="s">
        <v>87</v>
      </c>
      <c r="AV301" s="12" t="s">
        <v>87</v>
      </c>
      <c r="AW301" s="12" t="s">
        <v>32</v>
      </c>
      <c r="AX301" s="12" t="s">
        <v>75</v>
      </c>
      <c r="AY301" s="192" t="s">
        <v>192</v>
      </c>
    </row>
    <row r="302" spans="2:65" s="12" customFormat="1" ht="16.5" customHeight="1">
      <c r="B302" s="185"/>
      <c r="C302" s="186"/>
      <c r="D302" s="186"/>
      <c r="E302" s="187" t="s">
        <v>5</v>
      </c>
      <c r="F302" s="271" t="s">
        <v>415</v>
      </c>
      <c r="G302" s="272"/>
      <c r="H302" s="272"/>
      <c r="I302" s="272"/>
      <c r="J302" s="186"/>
      <c r="K302" s="188">
        <v>3</v>
      </c>
      <c r="L302" s="186"/>
      <c r="M302" s="186"/>
      <c r="N302" s="186"/>
      <c r="O302" s="186"/>
      <c r="P302" s="186"/>
      <c r="Q302" s="186"/>
      <c r="R302" s="189"/>
      <c r="T302" s="190"/>
      <c r="U302" s="186"/>
      <c r="V302" s="186"/>
      <c r="W302" s="186"/>
      <c r="X302" s="186"/>
      <c r="Y302" s="186"/>
      <c r="Z302" s="186"/>
      <c r="AA302" s="191"/>
      <c r="AT302" s="192" t="s">
        <v>216</v>
      </c>
      <c r="AU302" s="192" t="s">
        <v>87</v>
      </c>
      <c r="AV302" s="12" t="s">
        <v>87</v>
      </c>
      <c r="AW302" s="12" t="s">
        <v>32</v>
      </c>
      <c r="AX302" s="12" t="s">
        <v>75</v>
      </c>
      <c r="AY302" s="192" t="s">
        <v>192</v>
      </c>
    </row>
    <row r="303" spans="2:65" s="12" customFormat="1" ht="16.5" customHeight="1">
      <c r="B303" s="185"/>
      <c r="C303" s="186"/>
      <c r="D303" s="186"/>
      <c r="E303" s="187" t="s">
        <v>5</v>
      </c>
      <c r="F303" s="271" t="s">
        <v>416</v>
      </c>
      <c r="G303" s="272"/>
      <c r="H303" s="272"/>
      <c r="I303" s="272"/>
      <c r="J303" s="186"/>
      <c r="K303" s="188">
        <v>5.9249999999999998</v>
      </c>
      <c r="L303" s="186"/>
      <c r="M303" s="186"/>
      <c r="N303" s="186"/>
      <c r="O303" s="186"/>
      <c r="P303" s="186"/>
      <c r="Q303" s="186"/>
      <c r="R303" s="189"/>
      <c r="T303" s="190"/>
      <c r="U303" s="186"/>
      <c r="V303" s="186"/>
      <c r="W303" s="186"/>
      <c r="X303" s="186"/>
      <c r="Y303" s="186"/>
      <c r="Z303" s="186"/>
      <c r="AA303" s="191"/>
      <c r="AT303" s="192" t="s">
        <v>216</v>
      </c>
      <c r="AU303" s="192" t="s">
        <v>87</v>
      </c>
      <c r="AV303" s="12" t="s">
        <v>87</v>
      </c>
      <c r="AW303" s="12" t="s">
        <v>32</v>
      </c>
      <c r="AX303" s="12" t="s">
        <v>75</v>
      </c>
      <c r="AY303" s="192" t="s">
        <v>192</v>
      </c>
    </row>
    <row r="304" spans="2:65" s="12" customFormat="1" ht="16.5" customHeight="1">
      <c r="B304" s="185"/>
      <c r="C304" s="186"/>
      <c r="D304" s="186"/>
      <c r="E304" s="187" t="s">
        <v>5</v>
      </c>
      <c r="F304" s="271" t="s">
        <v>417</v>
      </c>
      <c r="G304" s="272"/>
      <c r="H304" s="272"/>
      <c r="I304" s="272"/>
      <c r="J304" s="186"/>
      <c r="K304" s="188">
        <v>5.9249999999999998</v>
      </c>
      <c r="L304" s="186"/>
      <c r="M304" s="186"/>
      <c r="N304" s="186"/>
      <c r="O304" s="186"/>
      <c r="P304" s="186"/>
      <c r="Q304" s="186"/>
      <c r="R304" s="189"/>
      <c r="T304" s="190"/>
      <c r="U304" s="186"/>
      <c r="V304" s="186"/>
      <c r="W304" s="186"/>
      <c r="X304" s="186"/>
      <c r="Y304" s="186"/>
      <c r="Z304" s="186"/>
      <c r="AA304" s="191"/>
      <c r="AT304" s="192" t="s">
        <v>216</v>
      </c>
      <c r="AU304" s="192" t="s">
        <v>87</v>
      </c>
      <c r="AV304" s="12" t="s">
        <v>87</v>
      </c>
      <c r="AW304" s="12" t="s">
        <v>32</v>
      </c>
      <c r="AX304" s="12" t="s">
        <v>75</v>
      </c>
      <c r="AY304" s="192" t="s">
        <v>192</v>
      </c>
    </row>
    <row r="305" spans="2:65" s="12" customFormat="1" ht="25.5" customHeight="1">
      <c r="B305" s="185"/>
      <c r="C305" s="186"/>
      <c r="D305" s="186"/>
      <c r="E305" s="187" t="s">
        <v>5</v>
      </c>
      <c r="F305" s="271" t="s">
        <v>418</v>
      </c>
      <c r="G305" s="272"/>
      <c r="H305" s="272"/>
      <c r="I305" s="272"/>
      <c r="J305" s="186"/>
      <c r="K305" s="188">
        <v>6.87</v>
      </c>
      <c r="L305" s="186"/>
      <c r="M305" s="186"/>
      <c r="N305" s="186"/>
      <c r="O305" s="186"/>
      <c r="P305" s="186"/>
      <c r="Q305" s="186"/>
      <c r="R305" s="189"/>
      <c r="T305" s="190"/>
      <c r="U305" s="186"/>
      <c r="V305" s="186"/>
      <c r="W305" s="186"/>
      <c r="X305" s="186"/>
      <c r="Y305" s="186"/>
      <c r="Z305" s="186"/>
      <c r="AA305" s="191"/>
      <c r="AT305" s="192" t="s">
        <v>216</v>
      </c>
      <c r="AU305" s="192" t="s">
        <v>87</v>
      </c>
      <c r="AV305" s="12" t="s">
        <v>87</v>
      </c>
      <c r="AW305" s="12" t="s">
        <v>32</v>
      </c>
      <c r="AX305" s="12" t="s">
        <v>75</v>
      </c>
      <c r="AY305" s="192" t="s">
        <v>192</v>
      </c>
    </row>
    <row r="306" spans="2:65" s="12" customFormat="1" ht="25.5" customHeight="1">
      <c r="B306" s="185"/>
      <c r="C306" s="186"/>
      <c r="D306" s="186"/>
      <c r="E306" s="187" t="s">
        <v>5</v>
      </c>
      <c r="F306" s="271" t="s">
        <v>419</v>
      </c>
      <c r="G306" s="272"/>
      <c r="H306" s="272"/>
      <c r="I306" s="272"/>
      <c r="J306" s="186"/>
      <c r="K306" s="188">
        <v>7.44</v>
      </c>
      <c r="L306" s="186"/>
      <c r="M306" s="186"/>
      <c r="N306" s="186"/>
      <c r="O306" s="186"/>
      <c r="P306" s="186"/>
      <c r="Q306" s="186"/>
      <c r="R306" s="189"/>
      <c r="T306" s="190"/>
      <c r="U306" s="186"/>
      <c r="V306" s="186"/>
      <c r="W306" s="186"/>
      <c r="X306" s="186"/>
      <c r="Y306" s="186"/>
      <c r="Z306" s="186"/>
      <c r="AA306" s="191"/>
      <c r="AT306" s="192" t="s">
        <v>216</v>
      </c>
      <c r="AU306" s="192" t="s">
        <v>87</v>
      </c>
      <c r="AV306" s="12" t="s">
        <v>87</v>
      </c>
      <c r="AW306" s="12" t="s">
        <v>32</v>
      </c>
      <c r="AX306" s="12" t="s">
        <v>75</v>
      </c>
      <c r="AY306" s="192" t="s">
        <v>192</v>
      </c>
    </row>
    <row r="307" spans="2:65" s="12" customFormat="1" ht="16.5" customHeight="1">
      <c r="B307" s="185"/>
      <c r="C307" s="186"/>
      <c r="D307" s="186"/>
      <c r="E307" s="187" t="s">
        <v>5</v>
      </c>
      <c r="F307" s="271" t="s">
        <v>420</v>
      </c>
      <c r="G307" s="272"/>
      <c r="H307" s="272"/>
      <c r="I307" s="272"/>
      <c r="J307" s="186"/>
      <c r="K307" s="188">
        <v>5.82</v>
      </c>
      <c r="L307" s="186"/>
      <c r="M307" s="186"/>
      <c r="N307" s="186"/>
      <c r="O307" s="186"/>
      <c r="P307" s="186"/>
      <c r="Q307" s="186"/>
      <c r="R307" s="189"/>
      <c r="T307" s="190"/>
      <c r="U307" s="186"/>
      <c r="V307" s="186"/>
      <c r="W307" s="186"/>
      <c r="X307" s="186"/>
      <c r="Y307" s="186"/>
      <c r="Z307" s="186"/>
      <c r="AA307" s="191"/>
      <c r="AT307" s="192" t="s">
        <v>216</v>
      </c>
      <c r="AU307" s="192" t="s">
        <v>87</v>
      </c>
      <c r="AV307" s="12" t="s">
        <v>87</v>
      </c>
      <c r="AW307" s="12" t="s">
        <v>32</v>
      </c>
      <c r="AX307" s="12" t="s">
        <v>75</v>
      </c>
      <c r="AY307" s="192" t="s">
        <v>192</v>
      </c>
    </row>
    <row r="308" spans="2:65" s="12" customFormat="1" ht="16.5" customHeight="1">
      <c r="B308" s="185"/>
      <c r="C308" s="186"/>
      <c r="D308" s="186"/>
      <c r="E308" s="187" t="s">
        <v>5</v>
      </c>
      <c r="F308" s="271" t="s">
        <v>421</v>
      </c>
      <c r="G308" s="272"/>
      <c r="H308" s="272"/>
      <c r="I308" s="272"/>
      <c r="J308" s="186"/>
      <c r="K308" s="188">
        <v>5.16</v>
      </c>
      <c r="L308" s="186"/>
      <c r="M308" s="186"/>
      <c r="N308" s="186"/>
      <c r="O308" s="186"/>
      <c r="P308" s="186"/>
      <c r="Q308" s="186"/>
      <c r="R308" s="189"/>
      <c r="T308" s="190"/>
      <c r="U308" s="186"/>
      <c r="V308" s="186"/>
      <c r="W308" s="186"/>
      <c r="X308" s="186"/>
      <c r="Y308" s="186"/>
      <c r="Z308" s="186"/>
      <c r="AA308" s="191"/>
      <c r="AT308" s="192" t="s">
        <v>216</v>
      </c>
      <c r="AU308" s="192" t="s">
        <v>87</v>
      </c>
      <c r="AV308" s="12" t="s">
        <v>87</v>
      </c>
      <c r="AW308" s="12" t="s">
        <v>32</v>
      </c>
      <c r="AX308" s="12" t="s">
        <v>75</v>
      </c>
      <c r="AY308" s="192" t="s">
        <v>192</v>
      </c>
    </row>
    <row r="309" spans="2:65" s="12" customFormat="1" ht="16.5" customHeight="1">
      <c r="B309" s="185"/>
      <c r="C309" s="186"/>
      <c r="D309" s="186"/>
      <c r="E309" s="187" t="s">
        <v>5</v>
      </c>
      <c r="F309" s="271" t="s">
        <v>422</v>
      </c>
      <c r="G309" s="272"/>
      <c r="H309" s="272"/>
      <c r="I309" s="272"/>
      <c r="J309" s="186"/>
      <c r="K309" s="188">
        <v>6.27</v>
      </c>
      <c r="L309" s="186"/>
      <c r="M309" s="186"/>
      <c r="N309" s="186"/>
      <c r="O309" s="186"/>
      <c r="P309" s="186"/>
      <c r="Q309" s="186"/>
      <c r="R309" s="189"/>
      <c r="T309" s="190"/>
      <c r="U309" s="186"/>
      <c r="V309" s="186"/>
      <c r="W309" s="186"/>
      <c r="X309" s="186"/>
      <c r="Y309" s="186"/>
      <c r="Z309" s="186"/>
      <c r="AA309" s="191"/>
      <c r="AT309" s="192" t="s">
        <v>216</v>
      </c>
      <c r="AU309" s="192" t="s">
        <v>87</v>
      </c>
      <c r="AV309" s="12" t="s">
        <v>87</v>
      </c>
      <c r="AW309" s="12" t="s">
        <v>32</v>
      </c>
      <c r="AX309" s="12" t="s">
        <v>75</v>
      </c>
      <c r="AY309" s="192" t="s">
        <v>192</v>
      </c>
    </row>
    <row r="310" spans="2:65" s="11" customFormat="1" ht="16.5" customHeight="1">
      <c r="B310" s="178"/>
      <c r="C310" s="179"/>
      <c r="D310" s="179"/>
      <c r="E310" s="180" t="s">
        <v>5</v>
      </c>
      <c r="F310" s="273" t="s">
        <v>363</v>
      </c>
      <c r="G310" s="274"/>
      <c r="H310" s="274"/>
      <c r="I310" s="274"/>
      <c r="J310" s="179"/>
      <c r="K310" s="180" t="s">
        <v>5</v>
      </c>
      <c r="L310" s="179"/>
      <c r="M310" s="179"/>
      <c r="N310" s="179"/>
      <c r="O310" s="179"/>
      <c r="P310" s="179"/>
      <c r="Q310" s="179"/>
      <c r="R310" s="181"/>
      <c r="T310" s="182"/>
      <c r="U310" s="179"/>
      <c r="V310" s="179"/>
      <c r="W310" s="179"/>
      <c r="X310" s="179"/>
      <c r="Y310" s="179"/>
      <c r="Z310" s="179"/>
      <c r="AA310" s="183"/>
      <c r="AT310" s="184" t="s">
        <v>216</v>
      </c>
      <c r="AU310" s="184" t="s">
        <v>87</v>
      </c>
      <c r="AV310" s="11" t="s">
        <v>82</v>
      </c>
      <c r="AW310" s="11" t="s">
        <v>32</v>
      </c>
      <c r="AX310" s="11" t="s">
        <v>75</v>
      </c>
      <c r="AY310" s="184" t="s">
        <v>192</v>
      </c>
    </row>
    <row r="311" spans="2:65" s="12" customFormat="1" ht="38.25" customHeight="1">
      <c r="B311" s="185"/>
      <c r="C311" s="186"/>
      <c r="D311" s="186"/>
      <c r="E311" s="187" t="s">
        <v>5</v>
      </c>
      <c r="F311" s="271" t="s">
        <v>423</v>
      </c>
      <c r="G311" s="272"/>
      <c r="H311" s="272"/>
      <c r="I311" s="272"/>
      <c r="J311" s="186"/>
      <c r="K311" s="188">
        <v>18.292000000000002</v>
      </c>
      <c r="L311" s="186"/>
      <c r="M311" s="186"/>
      <c r="N311" s="186"/>
      <c r="O311" s="186"/>
      <c r="P311" s="186"/>
      <c r="Q311" s="186"/>
      <c r="R311" s="189"/>
      <c r="T311" s="190"/>
      <c r="U311" s="186"/>
      <c r="V311" s="186"/>
      <c r="W311" s="186"/>
      <c r="X311" s="186"/>
      <c r="Y311" s="186"/>
      <c r="Z311" s="186"/>
      <c r="AA311" s="191"/>
      <c r="AT311" s="192" t="s">
        <v>216</v>
      </c>
      <c r="AU311" s="192" t="s">
        <v>87</v>
      </c>
      <c r="AV311" s="12" t="s">
        <v>87</v>
      </c>
      <c r="AW311" s="12" t="s">
        <v>32</v>
      </c>
      <c r="AX311" s="12" t="s">
        <v>75</v>
      </c>
      <c r="AY311" s="192" t="s">
        <v>192</v>
      </c>
    </row>
    <row r="312" spans="2:65" s="12" customFormat="1" ht="38.25" customHeight="1">
      <c r="B312" s="185"/>
      <c r="C312" s="186"/>
      <c r="D312" s="186"/>
      <c r="E312" s="187" t="s">
        <v>5</v>
      </c>
      <c r="F312" s="271" t="s">
        <v>424</v>
      </c>
      <c r="G312" s="272"/>
      <c r="H312" s="272"/>
      <c r="I312" s="272"/>
      <c r="J312" s="186"/>
      <c r="K312" s="188">
        <v>8.2469999999999999</v>
      </c>
      <c r="L312" s="186"/>
      <c r="M312" s="186"/>
      <c r="N312" s="186"/>
      <c r="O312" s="186"/>
      <c r="P312" s="186"/>
      <c r="Q312" s="186"/>
      <c r="R312" s="189"/>
      <c r="T312" s="190"/>
      <c r="U312" s="186"/>
      <c r="V312" s="186"/>
      <c r="W312" s="186"/>
      <c r="X312" s="186"/>
      <c r="Y312" s="186"/>
      <c r="Z312" s="186"/>
      <c r="AA312" s="191"/>
      <c r="AT312" s="192" t="s">
        <v>216</v>
      </c>
      <c r="AU312" s="192" t="s">
        <v>87</v>
      </c>
      <c r="AV312" s="12" t="s">
        <v>87</v>
      </c>
      <c r="AW312" s="12" t="s">
        <v>32</v>
      </c>
      <c r="AX312" s="12" t="s">
        <v>75</v>
      </c>
      <c r="AY312" s="192" t="s">
        <v>192</v>
      </c>
    </row>
    <row r="313" spans="2:65" s="13" customFormat="1" ht="16.5" customHeight="1">
      <c r="B313" s="193"/>
      <c r="C313" s="194"/>
      <c r="D313" s="194"/>
      <c r="E313" s="195" t="s">
        <v>5</v>
      </c>
      <c r="F313" s="275" t="s">
        <v>249</v>
      </c>
      <c r="G313" s="276"/>
      <c r="H313" s="276"/>
      <c r="I313" s="276"/>
      <c r="J313" s="194"/>
      <c r="K313" s="196">
        <v>78.948999999999998</v>
      </c>
      <c r="L313" s="194"/>
      <c r="M313" s="194"/>
      <c r="N313" s="194"/>
      <c r="O313" s="194"/>
      <c r="P313" s="194"/>
      <c r="Q313" s="194"/>
      <c r="R313" s="197"/>
      <c r="T313" s="198"/>
      <c r="U313" s="194"/>
      <c r="V313" s="194"/>
      <c r="W313" s="194"/>
      <c r="X313" s="194"/>
      <c r="Y313" s="194"/>
      <c r="Z313" s="194"/>
      <c r="AA313" s="199"/>
      <c r="AT313" s="200" t="s">
        <v>216</v>
      </c>
      <c r="AU313" s="200" t="s">
        <v>87</v>
      </c>
      <c r="AV313" s="13" t="s">
        <v>197</v>
      </c>
      <c r="AW313" s="13" t="s">
        <v>32</v>
      </c>
      <c r="AX313" s="13" t="s">
        <v>82</v>
      </c>
      <c r="AY313" s="200" t="s">
        <v>192</v>
      </c>
    </row>
    <row r="314" spans="2:65" s="1" customFormat="1" ht="38.25" customHeight="1">
      <c r="B314" s="142"/>
      <c r="C314" s="171" t="s">
        <v>425</v>
      </c>
      <c r="D314" s="171" t="s">
        <v>193</v>
      </c>
      <c r="E314" s="172" t="s">
        <v>426</v>
      </c>
      <c r="F314" s="268" t="s">
        <v>427</v>
      </c>
      <c r="G314" s="268"/>
      <c r="H314" s="268"/>
      <c r="I314" s="268"/>
      <c r="J314" s="173" t="s">
        <v>196</v>
      </c>
      <c r="K314" s="174">
        <v>78.010000000000005</v>
      </c>
      <c r="L314" s="277">
        <v>0</v>
      </c>
      <c r="M314" s="277"/>
      <c r="N314" s="267">
        <f>ROUND(L314*K314,2)</f>
        <v>0</v>
      </c>
      <c r="O314" s="267"/>
      <c r="P314" s="267"/>
      <c r="Q314" s="267"/>
      <c r="R314" s="145"/>
      <c r="T314" s="175" t="s">
        <v>5</v>
      </c>
      <c r="U314" s="48" t="s">
        <v>42</v>
      </c>
      <c r="V314" s="40"/>
      <c r="W314" s="176">
        <f>V314*K314</f>
        <v>0</v>
      </c>
      <c r="X314" s="176">
        <v>0</v>
      </c>
      <c r="Y314" s="176">
        <f>X314*K314</f>
        <v>0</v>
      </c>
      <c r="Z314" s="176">
        <v>8.8999999999999996E-2</v>
      </c>
      <c r="AA314" s="177">
        <f>Z314*K314</f>
        <v>6.9428900000000002</v>
      </c>
      <c r="AR314" s="23" t="s">
        <v>197</v>
      </c>
      <c r="AT314" s="23" t="s">
        <v>193</v>
      </c>
      <c r="AU314" s="23" t="s">
        <v>87</v>
      </c>
      <c r="AY314" s="23" t="s">
        <v>192</v>
      </c>
      <c r="BE314" s="118">
        <f>IF(U314="základná",N314,0)</f>
        <v>0</v>
      </c>
      <c r="BF314" s="118">
        <f>IF(U314="znížená",N314,0)</f>
        <v>0</v>
      </c>
      <c r="BG314" s="118">
        <f>IF(U314="zákl. prenesená",N314,0)</f>
        <v>0</v>
      </c>
      <c r="BH314" s="118">
        <f>IF(U314="zníž. prenesená",N314,0)</f>
        <v>0</v>
      </c>
      <c r="BI314" s="118">
        <f>IF(U314="nulová",N314,0)</f>
        <v>0</v>
      </c>
      <c r="BJ314" s="23" t="s">
        <v>87</v>
      </c>
      <c r="BK314" s="118">
        <f>ROUND(L314*K314,2)</f>
        <v>0</v>
      </c>
      <c r="BL314" s="23" t="s">
        <v>197</v>
      </c>
      <c r="BM314" s="23" t="s">
        <v>428</v>
      </c>
    </row>
    <row r="315" spans="2:65" s="11" customFormat="1" ht="16.5" customHeight="1">
      <c r="B315" s="178"/>
      <c r="C315" s="179"/>
      <c r="D315" s="179"/>
      <c r="E315" s="180" t="s">
        <v>5</v>
      </c>
      <c r="F315" s="269" t="s">
        <v>429</v>
      </c>
      <c r="G315" s="270"/>
      <c r="H315" s="270"/>
      <c r="I315" s="270"/>
      <c r="J315" s="179"/>
      <c r="K315" s="180" t="s">
        <v>5</v>
      </c>
      <c r="L315" s="179"/>
      <c r="M315" s="179"/>
      <c r="N315" s="179"/>
      <c r="O315" s="179"/>
      <c r="P315" s="179"/>
      <c r="Q315" s="179"/>
      <c r="R315" s="181"/>
      <c r="T315" s="182"/>
      <c r="U315" s="179"/>
      <c r="V315" s="179"/>
      <c r="W315" s="179"/>
      <c r="X315" s="179"/>
      <c r="Y315" s="179"/>
      <c r="Z315" s="179"/>
      <c r="AA315" s="183"/>
      <c r="AT315" s="184" t="s">
        <v>216</v>
      </c>
      <c r="AU315" s="184" t="s">
        <v>87</v>
      </c>
      <c r="AV315" s="11" t="s">
        <v>82</v>
      </c>
      <c r="AW315" s="11" t="s">
        <v>32</v>
      </c>
      <c r="AX315" s="11" t="s">
        <v>75</v>
      </c>
      <c r="AY315" s="184" t="s">
        <v>192</v>
      </c>
    </row>
    <row r="316" spans="2:65" s="12" customFormat="1" ht="16.5" customHeight="1">
      <c r="B316" s="185"/>
      <c r="C316" s="186"/>
      <c r="D316" s="186"/>
      <c r="E316" s="187" t="s">
        <v>5</v>
      </c>
      <c r="F316" s="271" t="s">
        <v>430</v>
      </c>
      <c r="G316" s="272"/>
      <c r="H316" s="272"/>
      <c r="I316" s="272"/>
      <c r="J316" s="186"/>
      <c r="K316" s="188">
        <v>46.41</v>
      </c>
      <c r="L316" s="186"/>
      <c r="M316" s="186"/>
      <c r="N316" s="186"/>
      <c r="O316" s="186"/>
      <c r="P316" s="186"/>
      <c r="Q316" s="186"/>
      <c r="R316" s="189"/>
      <c r="T316" s="190"/>
      <c r="U316" s="186"/>
      <c r="V316" s="186"/>
      <c r="W316" s="186"/>
      <c r="X316" s="186"/>
      <c r="Y316" s="186"/>
      <c r="Z316" s="186"/>
      <c r="AA316" s="191"/>
      <c r="AT316" s="192" t="s">
        <v>216</v>
      </c>
      <c r="AU316" s="192" t="s">
        <v>87</v>
      </c>
      <c r="AV316" s="12" t="s">
        <v>87</v>
      </c>
      <c r="AW316" s="12" t="s">
        <v>32</v>
      </c>
      <c r="AX316" s="12" t="s">
        <v>75</v>
      </c>
      <c r="AY316" s="192" t="s">
        <v>192</v>
      </c>
    </row>
    <row r="317" spans="2:65" s="12" customFormat="1" ht="25.5" customHeight="1">
      <c r="B317" s="185"/>
      <c r="C317" s="186"/>
      <c r="D317" s="186"/>
      <c r="E317" s="187" t="s">
        <v>5</v>
      </c>
      <c r="F317" s="271" t="s">
        <v>431</v>
      </c>
      <c r="G317" s="272"/>
      <c r="H317" s="272"/>
      <c r="I317" s="272"/>
      <c r="J317" s="186"/>
      <c r="K317" s="188">
        <v>31.6</v>
      </c>
      <c r="L317" s="186"/>
      <c r="M317" s="186"/>
      <c r="N317" s="186"/>
      <c r="O317" s="186"/>
      <c r="P317" s="186"/>
      <c r="Q317" s="186"/>
      <c r="R317" s="189"/>
      <c r="T317" s="190"/>
      <c r="U317" s="186"/>
      <c r="V317" s="186"/>
      <c r="W317" s="186"/>
      <c r="X317" s="186"/>
      <c r="Y317" s="186"/>
      <c r="Z317" s="186"/>
      <c r="AA317" s="191"/>
      <c r="AT317" s="192" t="s">
        <v>216</v>
      </c>
      <c r="AU317" s="192" t="s">
        <v>87</v>
      </c>
      <c r="AV317" s="12" t="s">
        <v>87</v>
      </c>
      <c r="AW317" s="12" t="s">
        <v>32</v>
      </c>
      <c r="AX317" s="12" t="s">
        <v>75</v>
      </c>
      <c r="AY317" s="192" t="s">
        <v>192</v>
      </c>
    </row>
    <row r="318" spans="2:65" s="13" customFormat="1" ht="16.5" customHeight="1">
      <c r="B318" s="193"/>
      <c r="C318" s="194"/>
      <c r="D318" s="194"/>
      <c r="E318" s="195" t="s">
        <v>5</v>
      </c>
      <c r="F318" s="275" t="s">
        <v>249</v>
      </c>
      <c r="G318" s="276"/>
      <c r="H318" s="276"/>
      <c r="I318" s="276"/>
      <c r="J318" s="194"/>
      <c r="K318" s="196">
        <v>78.010000000000005</v>
      </c>
      <c r="L318" s="194"/>
      <c r="M318" s="194"/>
      <c r="N318" s="194"/>
      <c r="O318" s="194"/>
      <c r="P318" s="194"/>
      <c r="Q318" s="194"/>
      <c r="R318" s="197"/>
      <c r="T318" s="198"/>
      <c r="U318" s="194"/>
      <c r="V318" s="194"/>
      <c r="W318" s="194"/>
      <c r="X318" s="194"/>
      <c r="Y318" s="194"/>
      <c r="Z318" s="194"/>
      <c r="AA318" s="199"/>
      <c r="AT318" s="200" t="s">
        <v>216</v>
      </c>
      <c r="AU318" s="200" t="s">
        <v>87</v>
      </c>
      <c r="AV318" s="13" t="s">
        <v>197</v>
      </c>
      <c r="AW318" s="13" t="s">
        <v>32</v>
      </c>
      <c r="AX318" s="13" t="s">
        <v>82</v>
      </c>
      <c r="AY318" s="200" t="s">
        <v>192</v>
      </c>
    </row>
    <row r="319" spans="2:65" s="1" customFormat="1" ht="38.25" customHeight="1">
      <c r="B319" s="142"/>
      <c r="C319" s="171" t="s">
        <v>432</v>
      </c>
      <c r="D319" s="171" t="s">
        <v>193</v>
      </c>
      <c r="E319" s="172" t="s">
        <v>433</v>
      </c>
      <c r="F319" s="268" t="s">
        <v>434</v>
      </c>
      <c r="G319" s="268"/>
      <c r="H319" s="268"/>
      <c r="I319" s="268"/>
      <c r="J319" s="173" t="s">
        <v>208</v>
      </c>
      <c r="K319" s="174">
        <v>69.346999999999994</v>
      </c>
      <c r="L319" s="277">
        <v>0</v>
      </c>
      <c r="M319" s="277"/>
      <c r="N319" s="267">
        <f t="shared" ref="N319:N326" si="5">ROUND(L319*K319,2)</f>
        <v>0</v>
      </c>
      <c r="O319" s="267"/>
      <c r="P319" s="267"/>
      <c r="Q319" s="267"/>
      <c r="R319" s="145"/>
      <c r="T319" s="175" t="s">
        <v>5</v>
      </c>
      <c r="U319" s="48" t="s">
        <v>42</v>
      </c>
      <c r="V319" s="40"/>
      <c r="W319" s="176">
        <f t="shared" ref="W319:W326" si="6">V319*K319</f>
        <v>0</v>
      </c>
      <c r="X319" s="176">
        <v>0</v>
      </c>
      <c r="Y319" s="176">
        <f t="shared" ref="Y319:Y326" si="7">X319*K319</f>
        <v>0</v>
      </c>
      <c r="Z319" s="176">
        <v>0</v>
      </c>
      <c r="AA319" s="177">
        <f t="shared" ref="AA319:AA326" si="8">Z319*K319</f>
        <v>0</v>
      </c>
      <c r="AR319" s="23" t="s">
        <v>197</v>
      </c>
      <c r="AT319" s="23" t="s">
        <v>193</v>
      </c>
      <c r="AU319" s="23" t="s">
        <v>87</v>
      </c>
      <c r="AY319" s="23" t="s">
        <v>192</v>
      </c>
      <c r="BE319" s="118">
        <f t="shared" ref="BE319:BE326" si="9">IF(U319="základná",N319,0)</f>
        <v>0</v>
      </c>
      <c r="BF319" s="118">
        <f t="shared" ref="BF319:BF326" si="10">IF(U319="znížená",N319,0)</f>
        <v>0</v>
      </c>
      <c r="BG319" s="118">
        <f t="shared" ref="BG319:BG326" si="11">IF(U319="zákl. prenesená",N319,0)</f>
        <v>0</v>
      </c>
      <c r="BH319" s="118">
        <f t="shared" ref="BH319:BH326" si="12">IF(U319="zníž. prenesená",N319,0)</f>
        <v>0</v>
      </c>
      <c r="BI319" s="118">
        <f t="shared" ref="BI319:BI326" si="13">IF(U319="nulová",N319,0)</f>
        <v>0</v>
      </c>
      <c r="BJ319" s="23" t="s">
        <v>87</v>
      </c>
      <c r="BK319" s="118">
        <f t="shared" ref="BK319:BK326" si="14">ROUND(L319*K319,2)</f>
        <v>0</v>
      </c>
      <c r="BL319" s="23" t="s">
        <v>197</v>
      </c>
      <c r="BM319" s="23" t="s">
        <v>435</v>
      </c>
    </row>
    <row r="320" spans="2:65" s="1" customFormat="1" ht="25.5" customHeight="1">
      <c r="B320" s="142"/>
      <c r="C320" s="171" t="s">
        <v>436</v>
      </c>
      <c r="D320" s="171" t="s">
        <v>193</v>
      </c>
      <c r="E320" s="172" t="s">
        <v>437</v>
      </c>
      <c r="F320" s="268" t="s">
        <v>438</v>
      </c>
      <c r="G320" s="268"/>
      <c r="H320" s="268"/>
      <c r="I320" s="268"/>
      <c r="J320" s="173" t="s">
        <v>208</v>
      </c>
      <c r="K320" s="174">
        <v>69.346999999999994</v>
      </c>
      <c r="L320" s="277">
        <v>0</v>
      </c>
      <c r="M320" s="277"/>
      <c r="N320" s="267">
        <f t="shared" si="5"/>
        <v>0</v>
      </c>
      <c r="O320" s="267"/>
      <c r="P320" s="267"/>
      <c r="Q320" s="267"/>
      <c r="R320" s="145"/>
      <c r="T320" s="175" t="s">
        <v>5</v>
      </c>
      <c r="U320" s="48" t="s">
        <v>42</v>
      </c>
      <c r="V320" s="40"/>
      <c r="W320" s="176">
        <f t="shared" si="6"/>
        <v>0</v>
      </c>
      <c r="X320" s="176">
        <v>0</v>
      </c>
      <c r="Y320" s="176">
        <f t="shared" si="7"/>
        <v>0</v>
      </c>
      <c r="Z320" s="176">
        <v>0</v>
      </c>
      <c r="AA320" s="177">
        <f t="shared" si="8"/>
        <v>0</v>
      </c>
      <c r="AR320" s="23" t="s">
        <v>197</v>
      </c>
      <c r="AT320" s="23" t="s">
        <v>193</v>
      </c>
      <c r="AU320" s="23" t="s">
        <v>87</v>
      </c>
      <c r="AY320" s="23" t="s">
        <v>192</v>
      </c>
      <c r="BE320" s="118">
        <f t="shared" si="9"/>
        <v>0</v>
      </c>
      <c r="BF320" s="118">
        <f t="shared" si="10"/>
        <v>0</v>
      </c>
      <c r="BG320" s="118">
        <f t="shared" si="11"/>
        <v>0</v>
      </c>
      <c r="BH320" s="118">
        <f t="shared" si="12"/>
        <v>0</v>
      </c>
      <c r="BI320" s="118">
        <f t="shared" si="13"/>
        <v>0</v>
      </c>
      <c r="BJ320" s="23" t="s">
        <v>87</v>
      </c>
      <c r="BK320" s="118">
        <f t="shared" si="14"/>
        <v>0</v>
      </c>
      <c r="BL320" s="23" t="s">
        <v>197</v>
      </c>
      <c r="BM320" s="23" t="s">
        <v>439</v>
      </c>
    </row>
    <row r="321" spans="2:65" s="1" customFormat="1" ht="25.5" customHeight="1">
      <c r="B321" s="142"/>
      <c r="C321" s="171" t="s">
        <v>440</v>
      </c>
      <c r="D321" s="171" t="s">
        <v>193</v>
      </c>
      <c r="E321" s="172" t="s">
        <v>441</v>
      </c>
      <c r="F321" s="268" t="s">
        <v>442</v>
      </c>
      <c r="G321" s="268"/>
      <c r="H321" s="268"/>
      <c r="I321" s="268"/>
      <c r="J321" s="173" t="s">
        <v>208</v>
      </c>
      <c r="K321" s="174">
        <v>69.346999999999994</v>
      </c>
      <c r="L321" s="277">
        <v>0</v>
      </c>
      <c r="M321" s="277"/>
      <c r="N321" s="267">
        <f t="shared" si="5"/>
        <v>0</v>
      </c>
      <c r="O321" s="267"/>
      <c r="P321" s="267"/>
      <c r="Q321" s="267"/>
      <c r="R321" s="145"/>
      <c r="T321" s="175" t="s">
        <v>5</v>
      </c>
      <c r="U321" s="48" t="s">
        <v>42</v>
      </c>
      <c r="V321" s="40"/>
      <c r="W321" s="176">
        <f t="shared" si="6"/>
        <v>0</v>
      </c>
      <c r="X321" s="176">
        <v>0</v>
      </c>
      <c r="Y321" s="176">
        <f t="shared" si="7"/>
        <v>0</v>
      </c>
      <c r="Z321" s="176">
        <v>0</v>
      </c>
      <c r="AA321" s="177">
        <f t="shared" si="8"/>
        <v>0</v>
      </c>
      <c r="AR321" s="23" t="s">
        <v>197</v>
      </c>
      <c r="AT321" s="23" t="s">
        <v>193</v>
      </c>
      <c r="AU321" s="23" t="s">
        <v>87</v>
      </c>
      <c r="AY321" s="23" t="s">
        <v>192</v>
      </c>
      <c r="BE321" s="118">
        <f t="shared" si="9"/>
        <v>0</v>
      </c>
      <c r="BF321" s="118">
        <f t="shared" si="10"/>
        <v>0</v>
      </c>
      <c r="BG321" s="118">
        <f t="shared" si="11"/>
        <v>0</v>
      </c>
      <c r="BH321" s="118">
        <f t="shared" si="12"/>
        <v>0</v>
      </c>
      <c r="BI321" s="118">
        <f t="shared" si="13"/>
        <v>0</v>
      </c>
      <c r="BJ321" s="23" t="s">
        <v>87</v>
      </c>
      <c r="BK321" s="118">
        <f t="shared" si="14"/>
        <v>0</v>
      </c>
      <c r="BL321" s="23" t="s">
        <v>197</v>
      </c>
      <c r="BM321" s="23" t="s">
        <v>443</v>
      </c>
    </row>
    <row r="322" spans="2:65" s="1" customFormat="1" ht="25.5" customHeight="1">
      <c r="B322" s="142"/>
      <c r="C322" s="171" t="s">
        <v>444</v>
      </c>
      <c r="D322" s="171" t="s">
        <v>193</v>
      </c>
      <c r="E322" s="172" t="s">
        <v>445</v>
      </c>
      <c r="F322" s="268" t="s">
        <v>446</v>
      </c>
      <c r="G322" s="268"/>
      <c r="H322" s="268"/>
      <c r="I322" s="268"/>
      <c r="J322" s="173" t="s">
        <v>208</v>
      </c>
      <c r="K322" s="174">
        <v>69.346999999999994</v>
      </c>
      <c r="L322" s="277">
        <v>0</v>
      </c>
      <c r="M322" s="277"/>
      <c r="N322" s="267">
        <f t="shared" si="5"/>
        <v>0</v>
      </c>
      <c r="O322" s="267"/>
      <c r="P322" s="267"/>
      <c r="Q322" s="267"/>
      <c r="R322" s="145"/>
      <c r="T322" s="175" t="s">
        <v>5</v>
      </c>
      <c r="U322" s="48" t="s">
        <v>42</v>
      </c>
      <c r="V322" s="40"/>
      <c r="W322" s="176">
        <f t="shared" si="6"/>
        <v>0</v>
      </c>
      <c r="X322" s="176">
        <v>0</v>
      </c>
      <c r="Y322" s="176">
        <f t="shared" si="7"/>
        <v>0</v>
      </c>
      <c r="Z322" s="176">
        <v>0</v>
      </c>
      <c r="AA322" s="177">
        <f t="shared" si="8"/>
        <v>0</v>
      </c>
      <c r="AR322" s="23" t="s">
        <v>197</v>
      </c>
      <c r="AT322" s="23" t="s">
        <v>193</v>
      </c>
      <c r="AU322" s="23" t="s">
        <v>87</v>
      </c>
      <c r="AY322" s="23" t="s">
        <v>192</v>
      </c>
      <c r="BE322" s="118">
        <f t="shared" si="9"/>
        <v>0</v>
      </c>
      <c r="BF322" s="118">
        <f t="shared" si="10"/>
        <v>0</v>
      </c>
      <c r="BG322" s="118">
        <f t="shared" si="11"/>
        <v>0</v>
      </c>
      <c r="BH322" s="118">
        <f t="shared" si="12"/>
        <v>0</v>
      </c>
      <c r="BI322" s="118">
        <f t="shared" si="13"/>
        <v>0</v>
      </c>
      <c r="BJ322" s="23" t="s">
        <v>87</v>
      </c>
      <c r="BK322" s="118">
        <f t="shared" si="14"/>
        <v>0</v>
      </c>
      <c r="BL322" s="23" t="s">
        <v>197</v>
      </c>
      <c r="BM322" s="23" t="s">
        <v>447</v>
      </c>
    </row>
    <row r="323" spans="2:65" s="1" customFormat="1" ht="25.5" customHeight="1">
      <c r="B323" s="142"/>
      <c r="C323" s="171" t="s">
        <v>448</v>
      </c>
      <c r="D323" s="171" t="s">
        <v>193</v>
      </c>
      <c r="E323" s="172" t="s">
        <v>449</v>
      </c>
      <c r="F323" s="268" t="s">
        <v>450</v>
      </c>
      <c r="G323" s="268"/>
      <c r="H323" s="268"/>
      <c r="I323" s="268"/>
      <c r="J323" s="173" t="s">
        <v>208</v>
      </c>
      <c r="K323" s="174">
        <v>69.346999999999994</v>
      </c>
      <c r="L323" s="277">
        <v>0</v>
      </c>
      <c r="M323" s="277"/>
      <c r="N323" s="267">
        <f t="shared" si="5"/>
        <v>0</v>
      </c>
      <c r="O323" s="267"/>
      <c r="P323" s="267"/>
      <c r="Q323" s="267"/>
      <c r="R323" s="145"/>
      <c r="T323" s="175" t="s">
        <v>5</v>
      </c>
      <c r="U323" s="48" t="s">
        <v>42</v>
      </c>
      <c r="V323" s="40"/>
      <c r="W323" s="176">
        <f t="shared" si="6"/>
        <v>0</v>
      </c>
      <c r="X323" s="176">
        <v>0</v>
      </c>
      <c r="Y323" s="176">
        <f t="shared" si="7"/>
        <v>0</v>
      </c>
      <c r="Z323" s="176">
        <v>0</v>
      </c>
      <c r="AA323" s="177">
        <f t="shared" si="8"/>
        <v>0</v>
      </c>
      <c r="AR323" s="23" t="s">
        <v>197</v>
      </c>
      <c r="AT323" s="23" t="s">
        <v>193</v>
      </c>
      <c r="AU323" s="23" t="s">
        <v>87</v>
      </c>
      <c r="AY323" s="23" t="s">
        <v>192</v>
      </c>
      <c r="BE323" s="118">
        <f t="shared" si="9"/>
        <v>0</v>
      </c>
      <c r="BF323" s="118">
        <f t="shared" si="10"/>
        <v>0</v>
      </c>
      <c r="BG323" s="118">
        <f t="shared" si="11"/>
        <v>0</v>
      </c>
      <c r="BH323" s="118">
        <f t="shared" si="12"/>
        <v>0</v>
      </c>
      <c r="BI323" s="118">
        <f t="shared" si="13"/>
        <v>0</v>
      </c>
      <c r="BJ323" s="23" t="s">
        <v>87</v>
      </c>
      <c r="BK323" s="118">
        <f t="shared" si="14"/>
        <v>0</v>
      </c>
      <c r="BL323" s="23" t="s">
        <v>197</v>
      </c>
      <c r="BM323" s="23" t="s">
        <v>451</v>
      </c>
    </row>
    <row r="324" spans="2:65" s="1" customFormat="1" ht="25.5" customHeight="1">
      <c r="B324" s="142"/>
      <c r="C324" s="171" t="s">
        <v>452</v>
      </c>
      <c r="D324" s="171" t="s">
        <v>193</v>
      </c>
      <c r="E324" s="172" t="s">
        <v>453</v>
      </c>
      <c r="F324" s="268" t="s">
        <v>454</v>
      </c>
      <c r="G324" s="268"/>
      <c r="H324" s="268"/>
      <c r="I324" s="268"/>
      <c r="J324" s="173" t="s">
        <v>208</v>
      </c>
      <c r="K324" s="174">
        <v>69.346999999999994</v>
      </c>
      <c r="L324" s="277">
        <v>0</v>
      </c>
      <c r="M324" s="277"/>
      <c r="N324" s="267">
        <f t="shared" si="5"/>
        <v>0</v>
      </c>
      <c r="O324" s="267"/>
      <c r="P324" s="267"/>
      <c r="Q324" s="267"/>
      <c r="R324" s="145"/>
      <c r="T324" s="175" t="s">
        <v>5</v>
      </c>
      <c r="U324" s="48" t="s">
        <v>42</v>
      </c>
      <c r="V324" s="40"/>
      <c r="W324" s="176">
        <f t="shared" si="6"/>
        <v>0</v>
      </c>
      <c r="X324" s="176">
        <v>0</v>
      </c>
      <c r="Y324" s="176">
        <f t="shared" si="7"/>
        <v>0</v>
      </c>
      <c r="Z324" s="176">
        <v>0</v>
      </c>
      <c r="AA324" s="177">
        <f t="shared" si="8"/>
        <v>0</v>
      </c>
      <c r="AR324" s="23" t="s">
        <v>197</v>
      </c>
      <c r="AT324" s="23" t="s">
        <v>193</v>
      </c>
      <c r="AU324" s="23" t="s">
        <v>87</v>
      </c>
      <c r="AY324" s="23" t="s">
        <v>192</v>
      </c>
      <c r="BE324" s="118">
        <f t="shared" si="9"/>
        <v>0</v>
      </c>
      <c r="BF324" s="118">
        <f t="shared" si="10"/>
        <v>0</v>
      </c>
      <c r="BG324" s="118">
        <f t="shared" si="11"/>
        <v>0</v>
      </c>
      <c r="BH324" s="118">
        <f t="shared" si="12"/>
        <v>0</v>
      </c>
      <c r="BI324" s="118">
        <f t="shared" si="13"/>
        <v>0</v>
      </c>
      <c r="BJ324" s="23" t="s">
        <v>87</v>
      </c>
      <c r="BK324" s="118">
        <f t="shared" si="14"/>
        <v>0</v>
      </c>
      <c r="BL324" s="23" t="s">
        <v>197</v>
      </c>
      <c r="BM324" s="23" t="s">
        <v>455</v>
      </c>
    </row>
    <row r="325" spans="2:65" s="1" customFormat="1" ht="25.5" customHeight="1">
      <c r="B325" s="142"/>
      <c r="C325" s="171" t="s">
        <v>456</v>
      </c>
      <c r="D325" s="171" t="s">
        <v>193</v>
      </c>
      <c r="E325" s="172" t="s">
        <v>457</v>
      </c>
      <c r="F325" s="268" t="s">
        <v>458</v>
      </c>
      <c r="G325" s="268"/>
      <c r="H325" s="268"/>
      <c r="I325" s="268"/>
      <c r="J325" s="173" t="s">
        <v>208</v>
      </c>
      <c r="K325" s="174">
        <v>69.346999999999994</v>
      </c>
      <c r="L325" s="277">
        <v>0</v>
      </c>
      <c r="M325" s="277"/>
      <c r="N325" s="267">
        <f t="shared" si="5"/>
        <v>0</v>
      </c>
      <c r="O325" s="267"/>
      <c r="P325" s="267"/>
      <c r="Q325" s="267"/>
      <c r="R325" s="145"/>
      <c r="T325" s="175" t="s">
        <v>5</v>
      </c>
      <c r="U325" s="48" t="s">
        <v>42</v>
      </c>
      <c r="V325" s="40"/>
      <c r="W325" s="176">
        <f t="shared" si="6"/>
        <v>0</v>
      </c>
      <c r="X325" s="176">
        <v>0</v>
      </c>
      <c r="Y325" s="176">
        <f t="shared" si="7"/>
        <v>0</v>
      </c>
      <c r="Z325" s="176">
        <v>0</v>
      </c>
      <c r="AA325" s="177">
        <f t="shared" si="8"/>
        <v>0</v>
      </c>
      <c r="AR325" s="23" t="s">
        <v>197</v>
      </c>
      <c r="AT325" s="23" t="s">
        <v>193</v>
      </c>
      <c r="AU325" s="23" t="s">
        <v>87</v>
      </c>
      <c r="AY325" s="23" t="s">
        <v>192</v>
      </c>
      <c r="BE325" s="118">
        <f t="shared" si="9"/>
        <v>0</v>
      </c>
      <c r="BF325" s="118">
        <f t="shared" si="10"/>
        <v>0</v>
      </c>
      <c r="BG325" s="118">
        <f t="shared" si="11"/>
        <v>0</v>
      </c>
      <c r="BH325" s="118">
        <f t="shared" si="12"/>
        <v>0</v>
      </c>
      <c r="BI325" s="118">
        <f t="shared" si="13"/>
        <v>0</v>
      </c>
      <c r="BJ325" s="23" t="s">
        <v>87</v>
      </c>
      <c r="BK325" s="118">
        <f t="shared" si="14"/>
        <v>0</v>
      </c>
      <c r="BL325" s="23" t="s">
        <v>197</v>
      </c>
      <c r="BM325" s="23" t="s">
        <v>459</v>
      </c>
    </row>
    <row r="326" spans="2:65" s="1" customFormat="1" ht="25.5" customHeight="1">
      <c r="B326" s="142"/>
      <c r="C326" s="171" t="s">
        <v>460</v>
      </c>
      <c r="D326" s="171" t="s">
        <v>193</v>
      </c>
      <c r="E326" s="172" t="s">
        <v>461</v>
      </c>
      <c r="F326" s="268" t="s">
        <v>462</v>
      </c>
      <c r="G326" s="268"/>
      <c r="H326" s="268"/>
      <c r="I326" s="268"/>
      <c r="J326" s="173" t="s">
        <v>208</v>
      </c>
      <c r="K326" s="174">
        <v>93.114000000000004</v>
      </c>
      <c r="L326" s="277">
        <v>0</v>
      </c>
      <c r="M326" s="277"/>
      <c r="N326" s="267">
        <f t="shared" si="5"/>
        <v>0</v>
      </c>
      <c r="O326" s="267"/>
      <c r="P326" s="267"/>
      <c r="Q326" s="267"/>
      <c r="R326" s="145"/>
      <c r="T326" s="175" t="s">
        <v>5</v>
      </c>
      <c r="U326" s="48" t="s">
        <v>42</v>
      </c>
      <c r="V326" s="40"/>
      <c r="W326" s="176">
        <f t="shared" si="6"/>
        <v>0</v>
      </c>
      <c r="X326" s="176">
        <v>0</v>
      </c>
      <c r="Y326" s="176">
        <f t="shared" si="7"/>
        <v>0</v>
      </c>
      <c r="Z326" s="176">
        <v>0</v>
      </c>
      <c r="AA326" s="177">
        <f t="shared" si="8"/>
        <v>0</v>
      </c>
      <c r="AR326" s="23" t="s">
        <v>197</v>
      </c>
      <c r="AT326" s="23" t="s">
        <v>193</v>
      </c>
      <c r="AU326" s="23" t="s">
        <v>87</v>
      </c>
      <c r="AY326" s="23" t="s">
        <v>192</v>
      </c>
      <c r="BE326" s="118">
        <f t="shared" si="9"/>
        <v>0</v>
      </c>
      <c r="BF326" s="118">
        <f t="shared" si="10"/>
        <v>0</v>
      </c>
      <c r="BG326" s="118">
        <f t="shared" si="11"/>
        <v>0</v>
      </c>
      <c r="BH326" s="118">
        <f t="shared" si="12"/>
        <v>0</v>
      </c>
      <c r="BI326" s="118">
        <f t="shared" si="13"/>
        <v>0</v>
      </c>
      <c r="BJ326" s="23" t="s">
        <v>87</v>
      </c>
      <c r="BK326" s="118">
        <f t="shared" si="14"/>
        <v>0</v>
      </c>
      <c r="BL326" s="23" t="s">
        <v>197</v>
      </c>
      <c r="BM326" s="23" t="s">
        <v>463</v>
      </c>
    </row>
    <row r="327" spans="2:65" s="10" customFormat="1" ht="37.35" customHeight="1">
      <c r="B327" s="160"/>
      <c r="C327" s="161"/>
      <c r="D327" s="162" t="s">
        <v>158</v>
      </c>
      <c r="E327" s="162"/>
      <c r="F327" s="162"/>
      <c r="G327" s="162"/>
      <c r="H327" s="162"/>
      <c r="I327" s="162"/>
      <c r="J327" s="162"/>
      <c r="K327" s="162"/>
      <c r="L327" s="162"/>
      <c r="M327" s="162"/>
      <c r="N327" s="278">
        <f>BK327</f>
        <v>0</v>
      </c>
      <c r="O327" s="279"/>
      <c r="P327" s="279"/>
      <c r="Q327" s="279"/>
      <c r="R327" s="163"/>
      <c r="T327" s="164"/>
      <c r="U327" s="161"/>
      <c r="V327" s="161"/>
      <c r="W327" s="165">
        <f>W328+W344+W348+W386+W397+W407+W428</f>
        <v>0</v>
      </c>
      <c r="X327" s="161"/>
      <c r="Y327" s="165">
        <f>Y328+Y344+Y348+Y386+Y397+Y407+Y428</f>
        <v>3.4448200000000003E-3</v>
      </c>
      <c r="Z327" s="161"/>
      <c r="AA327" s="166">
        <f>AA328+AA344+AA348+AA386+AA397+AA407+AA428</f>
        <v>8.6652396100000004</v>
      </c>
      <c r="AR327" s="167" t="s">
        <v>87</v>
      </c>
      <c r="AT327" s="168" t="s">
        <v>74</v>
      </c>
      <c r="AU327" s="168" t="s">
        <v>75</v>
      </c>
      <c r="AY327" s="167" t="s">
        <v>192</v>
      </c>
      <c r="BK327" s="169">
        <f>BK328+BK344+BK348+BK386+BK397+BK407+BK428</f>
        <v>0</v>
      </c>
    </row>
    <row r="328" spans="2:65" s="10" customFormat="1" ht="19.899999999999999" customHeight="1">
      <c r="B328" s="160"/>
      <c r="C328" s="161"/>
      <c r="D328" s="170" t="s">
        <v>159</v>
      </c>
      <c r="E328" s="170"/>
      <c r="F328" s="170"/>
      <c r="G328" s="170"/>
      <c r="H328" s="170"/>
      <c r="I328" s="170"/>
      <c r="J328" s="170"/>
      <c r="K328" s="170"/>
      <c r="L328" s="170"/>
      <c r="M328" s="170"/>
      <c r="N328" s="280">
        <f>BK328</f>
        <v>0</v>
      </c>
      <c r="O328" s="281"/>
      <c r="P328" s="281"/>
      <c r="Q328" s="281"/>
      <c r="R328" s="163"/>
      <c r="T328" s="164"/>
      <c r="U328" s="161"/>
      <c r="V328" s="161"/>
      <c r="W328" s="165">
        <f>SUM(W329:W343)</f>
        <v>0</v>
      </c>
      <c r="X328" s="161"/>
      <c r="Y328" s="165">
        <f>SUM(Y329:Y343)</f>
        <v>0</v>
      </c>
      <c r="Z328" s="161"/>
      <c r="AA328" s="166">
        <f>SUM(AA329:AA343)</f>
        <v>5.1278749999999995</v>
      </c>
      <c r="AR328" s="167" t="s">
        <v>87</v>
      </c>
      <c r="AT328" s="168" t="s">
        <v>74</v>
      </c>
      <c r="AU328" s="168" t="s">
        <v>82</v>
      </c>
      <c r="AY328" s="167" t="s">
        <v>192</v>
      </c>
      <c r="BK328" s="169">
        <f>SUM(BK329:BK343)</f>
        <v>0</v>
      </c>
    </row>
    <row r="329" spans="2:65" s="1" customFormat="1" ht="38.25" customHeight="1">
      <c r="B329" s="142"/>
      <c r="C329" s="171" t="s">
        <v>464</v>
      </c>
      <c r="D329" s="171" t="s">
        <v>193</v>
      </c>
      <c r="E329" s="172" t="s">
        <v>465</v>
      </c>
      <c r="F329" s="268" t="s">
        <v>466</v>
      </c>
      <c r="G329" s="268"/>
      <c r="H329" s="268"/>
      <c r="I329" s="268"/>
      <c r="J329" s="173" t="s">
        <v>467</v>
      </c>
      <c r="K329" s="174">
        <v>8.1199999999999992</v>
      </c>
      <c r="L329" s="277">
        <v>0</v>
      </c>
      <c r="M329" s="277"/>
      <c r="N329" s="267">
        <f>ROUND(L329*K329,2)</f>
        <v>0</v>
      </c>
      <c r="O329" s="267"/>
      <c r="P329" s="267"/>
      <c r="Q329" s="267"/>
      <c r="R329" s="145"/>
      <c r="T329" s="175" t="s">
        <v>5</v>
      </c>
      <c r="U329" s="48" t="s">
        <v>42</v>
      </c>
      <c r="V329" s="40"/>
      <c r="W329" s="176">
        <f>V329*K329</f>
        <v>0</v>
      </c>
      <c r="X329" s="176">
        <v>0</v>
      </c>
      <c r="Y329" s="176">
        <f>X329*K329</f>
        <v>0</v>
      </c>
      <c r="Z329" s="176">
        <v>8.0000000000000002E-3</v>
      </c>
      <c r="AA329" s="177">
        <f>Z329*K329</f>
        <v>6.495999999999999E-2</v>
      </c>
      <c r="AR329" s="23" t="s">
        <v>294</v>
      </c>
      <c r="AT329" s="23" t="s">
        <v>193</v>
      </c>
      <c r="AU329" s="23" t="s">
        <v>87</v>
      </c>
      <c r="AY329" s="23" t="s">
        <v>192</v>
      </c>
      <c r="BE329" s="118">
        <f>IF(U329="základná",N329,0)</f>
        <v>0</v>
      </c>
      <c r="BF329" s="118">
        <f>IF(U329="znížená",N329,0)</f>
        <v>0</v>
      </c>
      <c r="BG329" s="118">
        <f>IF(U329="zákl. prenesená",N329,0)</f>
        <v>0</v>
      </c>
      <c r="BH329" s="118">
        <f>IF(U329="zníž. prenesená",N329,0)</f>
        <v>0</v>
      </c>
      <c r="BI329" s="118">
        <f>IF(U329="nulová",N329,0)</f>
        <v>0</v>
      </c>
      <c r="BJ329" s="23" t="s">
        <v>87</v>
      </c>
      <c r="BK329" s="118">
        <f>ROUND(L329*K329,2)</f>
        <v>0</v>
      </c>
      <c r="BL329" s="23" t="s">
        <v>294</v>
      </c>
      <c r="BM329" s="23" t="s">
        <v>468</v>
      </c>
    </row>
    <row r="330" spans="2:65" s="1" customFormat="1" ht="38.25" customHeight="1">
      <c r="B330" s="142"/>
      <c r="C330" s="171" t="s">
        <v>469</v>
      </c>
      <c r="D330" s="171" t="s">
        <v>193</v>
      </c>
      <c r="E330" s="172" t="s">
        <v>470</v>
      </c>
      <c r="F330" s="268" t="s">
        <v>471</v>
      </c>
      <c r="G330" s="268"/>
      <c r="H330" s="268"/>
      <c r="I330" s="268"/>
      <c r="J330" s="173" t="s">
        <v>467</v>
      </c>
      <c r="K330" s="174">
        <v>45.71</v>
      </c>
      <c r="L330" s="277">
        <v>0</v>
      </c>
      <c r="M330" s="277"/>
      <c r="N330" s="267">
        <f>ROUND(L330*K330,2)</f>
        <v>0</v>
      </c>
      <c r="O330" s="267"/>
      <c r="P330" s="267"/>
      <c r="Q330" s="267"/>
      <c r="R330" s="145"/>
      <c r="T330" s="175" t="s">
        <v>5</v>
      </c>
      <c r="U330" s="48" t="s">
        <v>42</v>
      </c>
      <c r="V330" s="40"/>
      <c r="W330" s="176">
        <f>V330*K330</f>
        <v>0</v>
      </c>
      <c r="X330" s="176">
        <v>0</v>
      </c>
      <c r="Y330" s="176">
        <f>X330*K330</f>
        <v>0</v>
      </c>
      <c r="Z330" s="176">
        <v>3.2000000000000001E-2</v>
      </c>
      <c r="AA330" s="177">
        <f>Z330*K330</f>
        <v>1.46272</v>
      </c>
      <c r="AR330" s="23" t="s">
        <v>294</v>
      </c>
      <c r="AT330" s="23" t="s">
        <v>193</v>
      </c>
      <c r="AU330" s="23" t="s">
        <v>87</v>
      </c>
      <c r="AY330" s="23" t="s">
        <v>192</v>
      </c>
      <c r="BE330" s="118">
        <f>IF(U330="základná",N330,0)</f>
        <v>0</v>
      </c>
      <c r="BF330" s="118">
        <f>IF(U330="znížená",N330,0)</f>
        <v>0</v>
      </c>
      <c r="BG330" s="118">
        <f>IF(U330="zákl. prenesená",N330,0)</f>
        <v>0</v>
      </c>
      <c r="BH330" s="118">
        <f>IF(U330="zníž. prenesená",N330,0)</f>
        <v>0</v>
      </c>
      <c r="BI330" s="118">
        <f>IF(U330="nulová",N330,0)</f>
        <v>0</v>
      </c>
      <c r="BJ330" s="23" t="s">
        <v>87</v>
      </c>
      <c r="BK330" s="118">
        <f>ROUND(L330*K330,2)</f>
        <v>0</v>
      </c>
      <c r="BL330" s="23" t="s">
        <v>294</v>
      </c>
      <c r="BM330" s="23" t="s">
        <v>472</v>
      </c>
    </row>
    <row r="331" spans="2:65" s="1" customFormat="1" ht="38.25" customHeight="1">
      <c r="B331" s="142"/>
      <c r="C331" s="171" t="s">
        <v>473</v>
      </c>
      <c r="D331" s="171" t="s">
        <v>193</v>
      </c>
      <c r="E331" s="172" t="s">
        <v>474</v>
      </c>
      <c r="F331" s="268" t="s">
        <v>475</v>
      </c>
      <c r="G331" s="268"/>
      <c r="H331" s="268"/>
      <c r="I331" s="268"/>
      <c r="J331" s="173" t="s">
        <v>196</v>
      </c>
      <c r="K331" s="174">
        <v>46.43</v>
      </c>
      <c r="L331" s="277">
        <v>0</v>
      </c>
      <c r="M331" s="277"/>
      <c r="N331" s="267">
        <f>ROUND(L331*K331,2)</f>
        <v>0</v>
      </c>
      <c r="O331" s="267"/>
      <c r="P331" s="267"/>
      <c r="Q331" s="267"/>
      <c r="R331" s="145"/>
      <c r="T331" s="175" t="s">
        <v>5</v>
      </c>
      <c r="U331" s="48" t="s">
        <v>42</v>
      </c>
      <c r="V331" s="40"/>
      <c r="W331" s="176">
        <f>V331*K331</f>
        <v>0</v>
      </c>
      <c r="X331" s="176">
        <v>0</v>
      </c>
      <c r="Y331" s="176">
        <f>X331*K331</f>
        <v>0</v>
      </c>
      <c r="Z331" s="176">
        <v>1.6E-2</v>
      </c>
      <c r="AA331" s="177">
        <f>Z331*K331</f>
        <v>0.74287999999999998</v>
      </c>
      <c r="AR331" s="23" t="s">
        <v>294</v>
      </c>
      <c r="AT331" s="23" t="s">
        <v>193</v>
      </c>
      <c r="AU331" s="23" t="s">
        <v>87</v>
      </c>
      <c r="AY331" s="23" t="s">
        <v>192</v>
      </c>
      <c r="BE331" s="118">
        <f>IF(U331="základná",N331,0)</f>
        <v>0</v>
      </c>
      <c r="BF331" s="118">
        <f>IF(U331="znížená",N331,0)</f>
        <v>0</v>
      </c>
      <c r="BG331" s="118">
        <f>IF(U331="zákl. prenesená",N331,0)</f>
        <v>0</v>
      </c>
      <c r="BH331" s="118">
        <f>IF(U331="zníž. prenesená",N331,0)</f>
        <v>0</v>
      </c>
      <c r="BI331" s="118">
        <f>IF(U331="nulová",N331,0)</f>
        <v>0</v>
      </c>
      <c r="BJ331" s="23" t="s">
        <v>87</v>
      </c>
      <c r="BK331" s="118">
        <f>ROUND(L331*K331,2)</f>
        <v>0</v>
      </c>
      <c r="BL331" s="23" t="s">
        <v>294</v>
      </c>
      <c r="BM331" s="23" t="s">
        <v>476</v>
      </c>
    </row>
    <row r="332" spans="2:65" s="1" customFormat="1" ht="38.25" customHeight="1">
      <c r="B332" s="142"/>
      <c r="C332" s="171" t="s">
        <v>477</v>
      </c>
      <c r="D332" s="171" t="s">
        <v>193</v>
      </c>
      <c r="E332" s="172" t="s">
        <v>478</v>
      </c>
      <c r="F332" s="268" t="s">
        <v>479</v>
      </c>
      <c r="G332" s="268"/>
      <c r="H332" s="268"/>
      <c r="I332" s="268"/>
      <c r="J332" s="173" t="s">
        <v>196</v>
      </c>
      <c r="K332" s="174">
        <v>204.67099999999999</v>
      </c>
      <c r="L332" s="277">
        <v>0</v>
      </c>
      <c r="M332" s="277"/>
      <c r="N332" s="267">
        <f>ROUND(L332*K332,2)</f>
        <v>0</v>
      </c>
      <c r="O332" s="267"/>
      <c r="P332" s="267"/>
      <c r="Q332" s="267"/>
      <c r="R332" s="145"/>
      <c r="T332" s="175" t="s">
        <v>5</v>
      </c>
      <c r="U332" s="48" t="s">
        <v>42</v>
      </c>
      <c r="V332" s="40"/>
      <c r="W332" s="176">
        <f>V332*K332</f>
        <v>0</v>
      </c>
      <c r="X332" s="176">
        <v>0</v>
      </c>
      <c r="Y332" s="176">
        <f>X332*K332</f>
        <v>0</v>
      </c>
      <c r="Z332" s="176">
        <v>5.0000000000000001E-3</v>
      </c>
      <c r="AA332" s="177">
        <f>Z332*K332</f>
        <v>1.023355</v>
      </c>
      <c r="AR332" s="23" t="s">
        <v>294</v>
      </c>
      <c r="AT332" s="23" t="s">
        <v>193</v>
      </c>
      <c r="AU332" s="23" t="s">
        <v>87</v>
      </c>
      <c r="AY332" s="23" t="s">
        <v>192</v>
      </c>
      <c r="BE332" s="118">
        <f>IF(U332="základná",N332,0)</f>
        <v>0</v>
      </c>
      <c r="BF332" s="118">
        <f>IF(U332="znížená",N332,0)</f>
        <v>0</v>
      </c>
      <c r="BG332" s="118">
        <f>IF(U332="zákl. prenesená",N332,0)</f>
        <v>0</v>
      </c>
      <c r="BH332" s="118">
        <f>IF(U332="zníž. prenesená",N332,0)</f>
        <v>0</v>
      </c>
      <c r="BI332" s="118">
        <f>IF(U332="nulová",N332,0)</f>
        <v>0</v>
      </c>
      <c r="BJ332" s="23" t="s">
        <v>87</v>
      </c>
      <c r="BK332" s="118">
        <f>ROUND(L332*K332,2)</f>
        <v>0</v>
      </c>
      <c r="BL332" s="23" t="s">
        <v>294</v>
      </c>
      <c r="BM332" s="23" t="s">
        <v>480</v>
      </c>
    </row>
    <row r="333" spans="2:65" s="11" customFormat="1" ht="16.5" customHeight="1">
      <c r="B333" s="178"/>
      <c r="C333" s="179"/>
      <c r="D333" s="179"/>
      <c r="E333" s="180" t="s">
        <v>5</v>
      </c>
      <c r="F333" s="269" t="s">
        <v>481</v>
      </c>
      <c r="G333" s="270"/>
      <c r="H333" s="270"/>
      <c r="I333" s="270"/>
      <c r="J333" s="179"/>
      <c r="K333" s="180" t="s">
        <v>5</v>
      </c>
      <c r="L333" s="179"/>
      <c r="M333" s="179"/>
      <c r="N333" s="179"/>
      <c r="O333" s="179"/>
      <c r="P333" s="179"/>
      <c r="Q333" s="179"/>
      <c r="R333" s="181"/>
      <c r="T333" s="182"/>
      <c r="U333" s="179"/>
      <c r="V333" s="179"/>
      <c r="W333" s="179"/>
      <c r="X333" s="179"/>
      <c r="Y333" s="179"/>
      <c r="Z333" s="179"/>
      <c r="AA333" s="183"/>
      <c r="AT333" s="184" t="s">
        <v>216</v>
      </c>
      <c r="AU333" s="184" t="s">
        <v>87</v>
      </c>
      <c r="AV333" s="11" t="s">
        <v>82</v>
      </c>
      <c r="AW333" s="11" t="s">
        <v>32</v>
      </c>
      <c r="AX333" s="11" t="s">
        <v>75</v>
      </c>
      <c r="AY333" s="184" t="s">
        <v>192</v>
      </c>
    </row>
    <row r="334" spans="2:65" s="12" customFormat="1" ht="16.5" customHeight="1">
      <c r="B334" s="185"/>
      <c r="C334" s="186"/>
      <c r="D334" s="186"/>
      <c r="E334" s="187" t="s">
        <v>5</v>
      </c>
      <c r="F334" s="271" t="s">
        <v>482</v>
      </c>
      <c r="G334" s="272"/>
      <c r="H334" s="272"/>
      <c r="I334" s="272"/>
      <c r="J334" s="186"/>
      <c r="K334" s="188">
        <v>198.79</v>
      </c>
      <c r="L334" s="186"/>
      <c r="M334" s="186"/>
      <c r="N334" s="186"/>
      <c r="O334" s="186"/>
      <c r="P334" s="186"/>
      <c r="Q334" s="186"/>
      <c r="R334" s="189"/>
      <c r="T334" s="190"/>
      <c r="U334" s="186"/>
      <c r="V334" s="186"/>
      <c r="W334" s="186"/>
      <c r="X334" s="186"/>
      <c r="Y334" s="186"/>
      <c r="Z334" s="186"/>
      <c r="AA334" s="191"/>
      <c r="AT334" s="192" t="s">
        <v>216</v>
      </c>
      <c r="AU334" s="192" t="s">
        <v>87</v>
      </c>
      <c r="AV334" s="12" t="s">
        <v>87</v>
      </c>
      <c r="AW334" s="12" t="s">
        <v>32</v>
      </c>
      <c r="AX334" s="12" t="s">
        <v>75</v>
      </c>
      <c r="AY334" s="192" t="s">
        <v>192</v>
      </c>
    </row>
    <row r="335" spans="2:65" s="11" customFormat="1" ht="16.5" customHeight="1">
      <c r="B335" s="178"/>
      <c r="C335" s="179"/>
      <c r="D335" s="179"/>
      <c r="E335" s="180" t="s">
        <v>5</v>
      </c>
      <c r="F335" s="273" t="s">
        <v>262</v>
      </c>
      <c r="G335" s="274"/>
      <c r="H335" s="274"/>
      <c r="I335" s="274"/>
      <c r="J335" s="179"/>
      <c r="K335" s="180" t="s">
        <v>5</v>
      </c>
      <c r="L335" s="179"/>
      <c r="M335" s="179"/>
      <c r="N335" s="179"/>
      <c r="O335" s="179"/>
      <c r="P335" s="179"/>
      <c r="Q335" s="179"/>
      <c r="R335" s="181"/>
      <c r="T335" s="182"/>
      <c r="U335" s="179"/>
      <c r="V335" s="179"/>
      <c r="W335" s="179"/>
      <c r="X335" s="179"/>
      <c r="Y335" s="179"/>
      <c r="Z335" s="179"/>
      <c r="AA335" s="183"/>
      <c r="AT335" s="184" t="s">
        <v>216</v>
      </c>
      <c r="AU335" s="184" t="s">
        <v>87</v>
      </c>
      <c r="AV335" s="11" t="s">
        <v>82</v>
      </c>
      <c r="AW335" s="11" t="s">
        <v>32</v>
      </c>
      <c r="AX335" s="11" t="s">
        <v>75</v>
      </c>
      <c r="AY335" s="184" t="s">
        <v>192</v>
      </c>
    </row>
    <row r="336" spans="2:65" s="12" customFormat="1" ht="16.5" customHeight="1">
      <c r="B336" s="185"/>
      <c r="C336" s="186"/>
      <c r="D336" s="186"/>
      <c r="E336" s="187" t="s">
        <v>5</v>
      </c>
      <c r="F336" s="271" t="s">
        <v>483</v>
      </c>
      <c r="G336" s="272"/>
      <c r="H336" s="272"/>
      <c r="I336" s="272"/>
      <c r="J336" s="186"/>
      <c r="K336" s="188">
        <v>5.8810000000000002</v>
      </c>
      <c r="L336" s="186"/>
      <c r="M336" s="186"/>
      <c r="N336" s="186"/>
      <c r="O336" s="186"/>
      <c r="P336" s="186"/>
      <c r="Q336" s="186"/>
      <c r="R336" s="189"/>
      <c r="T336" s="190"/>
      <c r="U336" s="186"/>
      <c r="V336" s="186"/>
      <c r="W336" s="186"/>
      <c r="X336" s="186"/>
      <c r="Y336" s="186"/>
      <c r="Z336" s="186"/>
      <c r="AA336" s="191"/>
      <c r="AT336" s="192" t="s">
        <v>216</v>
      </c>
      <c r="AU336" s="192" t="s">
        <v>87</v>
      </c>
      <c r="AV336" s="12" t="s">
        <v>87</v>
      </c>
      <c r="AW336" s="12" t="s">
        <v>32</v>
      </c>
      <c r="AX336" s="12" t="s">
        <v>75</v>
      </c>
      <c r="AY336" s="192" t="s">
        <v>192</v>
      </c>
    </row>
    <row r="337" spans="2:65" s="13" customFormat="1" ht="16.5" customHeight="1">
      <c r="B337" s="193"/>
      <c r="C337" s="194"/>
      <c r="D337" s="194"/>
      <c r="E337" s="195" t="s">
        <v>5</v>
      </c>
      <c r="F337" s="275" t="s">
        <v>249</v>
      </c>
      <c r="G337" s="276"/>
      <c r="H337" s="276"/>
      <c r="I337" s="276"/>
      <c r="J337" s="194"/>
      <c r="K337" s="196">
        <v>204.67099999999999</v>
      </c>
      <c r="L337" s="194"/>
      <c r="M337" s="194"/>
      <c r="N337" s="194"/>
      <c r="O337" s="194"/>
      <c r="P337" s="194"/>
      <c r="Q337" s="194"/>
      <c r="R337" s="197"/>
      <c r="T337" s="198"/>
      <c r="U337" s="194"/>
      <c r="V337" s="194"/>
      <c r="W337" s="194"/>
      <c r="X337" s="194"/>
      <c r="Y337" s="194"/>
      <c r="Z337" s="194"/>
      <c r="AA337" s="199"/>
      <c r="AT337" s="200" t="s">
        <v>216</v>
      </c>
      <c r="AU337" s="200" t="s">
        <v>87</v>
      </c>
      <c r="AV337" s="13" t="s">
        <v>197</v>
      </c>
      <c r="AW337" s="13" t="s">
        <v>32</v>
      </c>
      <c r="AX337" s="13" t="s">
        <v>82</v>
      </c>
      <c r="AY337" s="200" t="s">
        <v>192</v>
      </c>
    </row>
    <row r="338" spans="2:65" s="1" customFormat="1" ht="38.25" customHeight="1">
      <c r="B338" s="142"/>
      <c r="C338" s="171" t="s">
        <v>484</v>
      </c>
      <c r="D338" s="171" t="s">
        <v>193</v>
      </c>
      <c r="E338" s="172" t="s">
        <v>485</v>
      </c>
      <c r="F338" s="268" t="s">
        <v>486</v>
      </c>
      <c r="G338" s="268"/>
      <c r="H338" s="268"/>
      <c r="I338" s="268"/>
      <c r="J338" s="173" t="s">
        <v>196</v>
      </c>
      <c r="K338" s="174">
        <v>45.848999999999997</v>
      </c>
      <c r="L338" s="277">
        <v>0</v>
      </c>
      <c r="M338" s="277"/>
      <c r="N338" s="267">
        <f>ROUND(L338*K338,2)</f>
        <v>0</v>
      </c>
      <c r="O338" s="267"/>
      <c r="P338" s="267"/>
      <c r="Q338" s="267"/>
      <c r="R338" s="145"/>
      <c r="T338" s="175" t="s">
        <v>5</v>
      </c>
      <c r="U338" s="48" t="s">
        <v>42</v>
      </c>
      <c r="V338" s="40"/>
      <c r="W338" s="176">
        <f>V338*K338</f>
        <v>0</v>
      </c>
      <c r="X338" s="176">
        <v>0</v>
      </c>
      <c r="Y338" s="176">
        <f>X338*K338</f>
        <v>0</v>
      </c>
      <c r="Z338" s="176">
        <v>0.04</v>
      </c>
      <c r="AA338" s="177">
        <f>Z338*K338</f>
        <v>1.8339599999999998</v>
      </c>
      <c r="AR338" s="23" t="s">
        <v>294</v>
      </c>
      <c r="AT338" s="23" t="s">
        <v>193</v>
      </c>
      <c r="AU338" s="23" t="s">
        <v>87</v>
      </c>
      <c r="AY338" s="23" t="s">
        <v>192</v>
      </c>
      <c r="BE338" s="118">
        <f>IF(U338="základná",N338,0)</f>
        <v>0</v>
      </c>
      <c r="BF338" s="118">
        <f>IF(U338="znížená",N338,0)</f>
        <v>0</v>
      </c>
      <c r="BG338" s="118">
        <f>IF(U338="zákl. prenesená",N338,0)</f>
        <v>0</v>
      </c>
      <c r="BH338" s="118">
        <f>IF(U338="zníž. prenesená",N338,0)</f>
        <v>0</v>
      </c>
      <c r="BI338" s="118">
        <f>IF(U338="nulová",N338,0)</f>
        <v>0</v>
      </c>
      <c r="BJ338" s="23" t="s">
        <v>87</v>
      </c>
      <c r="BK338" s="118">
        <f>ROUND(L338*K338,2)</f>
        <v>0</v>
      </c>
      <c r="BL338" s="23" t="s">
        <v>294</v>
      </c>
      <c r="BM338" s="23" t="s">
        <v>487</v>
      </c>
    </row>
    <row r="339" spans="2:65" s="11" customFormat="1" ht="16.5" customHeight="1">
      <c r="B339" s="178"/>
      <c r="C339" s="179"/>
      <c r="D339" s="179"/>
      <c r="E339" s="180" t="s">
        <v>5</v>
      </c>
      <c r="F339" s="269" t="s">
        <v>262</v>
      </c>
      <c r="G339" s="270"/>
      <c r="H339" s="270"/>
      <c r="I339" s="270"/>
      <c r="J339" s="179"/>
      <c r="K339" s="180" t="s">
        <v>5</v>
      </c>
      <c r="L339" s="179"/>
      <c r="M339" s="179"/>
      <c r="N339" s="179"/>
      <c r="O339" s="179"/>
      <c r="P339" s="179"/>
      <c r="Q339" s="179"/>
      <c r="R339" s="181"/>
      <c r="T339" s="182"/>
      <c r="U339" s="179"/>
      <c r="V339" s="179"/>
      <c r="W339" s="179"/>
      <c r="X339" s="179"/>
      <c r="Y339" s="179"/>
      <c r="Z339" s="179"/>
      <c r="AA339" s="183"/>
      <c r="AT339" s="184" t="s">
        <v>216</v>
      </c>
      <c r="AU339" s="184" t="s">
        <v>87</v>
      </c>
      <c r="AV339" s="11" t="s">
        <v>82</v>
      </c>
      <c r="AW339" s="11" t="s">
        <v>32</v>
      </c>
      <c r="AX339" s="11" t="s">
        <v>75</v>
      </c>
      <c r="AY339" s="184" t="s">
        <v>192</v>
      </c>
    </row>
    <row r="340" spans="2:65" s="12" customFormat="1" ht="16.5" customHeight="1">
      <c r="B340" s="185"/>
      <c r="C340" s="186"/>
      <c r="D340" s="186"/>
      <c r="E340" s="187" t="s">
        <v>5</v>
      </c>
      <c r="F340" s="271" t="s">
        <v>488</v>
      </c>
      <c r="G340" s="272"/>
      <c r="H340" s="272"/>
      <c r="I340" s="272"/>
      <c r="J340" s="186"/>
      <c r="K340" s="188">
        <v>7.1589999999999998</v>
      </c>
      <c r="L340" s="186"/>
      <c r="M340" s="186"/>
      <c r="N340" s="186"/>
      <c r="O340" s="186"/>
      <c r="P340" s="186"/>
      <c r="Q340" s="186"/>
      <c r="R340" s="189"/>
      <c r="T340" s="190"/>
      <c r="U340" s="186"/>
      <c r="V340" s="186"/>
      <c r="W340" s="186"/>
      <c r="X340" s="186"/>
      <c r="Y340" s="186"/>
      <c r="Z340" s="186"/>
      <c r="AA340" s="191"/>
      <c r="AT340" s="192" t="s">
        <v>216</v>
      </c>
      <c r="AU340" s="192" t="s">
        <v>87</v>
      </c>
      <c r="AV340" s="12" t="s">
        <v>87</v>
      </c>
      <c r="AW340" s="12" t="s">
        <v>32</v>
      </c>
      <c r="AX340" s="12" t="s">
        <v>75</v>
      </c>
      <c r="AY340" s="192" t="s">
        <v>192</v>
      </c>
    </row>
    <row r="341" spans="2:65" s="11" customFormat="1" ht="16.5" customHeight="1">
      <c r="B341" s="178"/>
      <c r="C341" s="179"/>
      <c r="D341" s="179"/>
      <c r="E341" s="180" t="s">
        <v>5</v>
      </c>
      <c r="F341" s="273" t="s">
        <v>265</v>
      </c>
      <c r="G341" s="274"/>
      <c r="H341" s="274"/>
      <c r="I341" s="274"/>
      <c r="J341" s="179"/>
      <c r="K341" s="180" t="s">
        <v>5</v>
      </c>
      <c r="L341" s="179"/>
      <c r="M341" s="179"/>
      <c r="N341" s="179"/>
      <c r="O341" s="179"/>
      <c r="P341" s="179"/>
      <c r="Q341" s="179"/>
      <c r="R341" s="181"/>
      <c r="T341" s="182"/>
      <c r="U341" s="179"/>
      <c r="V341" s="179"/>
      <c r="W341" s="179"/>
      <c r="X341" s="179"/>
      <c r="Y341" s="179"/>
      <c r="Z341" s="179"/>
      <c r="AA341" s="183"/>
      <c r="AT341" s="184" t="s">
        <v>216</v>
      </c>
      <c r="AU341" s="184" t="s">
        <v>87</v>
      </c>
      <c r="AV341" s="11" t="s">
        <v>82</v>
      </c>
      <c r="AW341" s="11" t="s">
        <v>32</v>
      </c>
      <c r="AX341" s="11" t="s">
        <v>75</v>
      </c>
      <c r="AY341" s="184" t="s">
        <v>192</v>
      </c>
    </row>
    <row r="342" spans="2:65" s="12" customFormat="1" ht="16.5" customHeight="1">
      <c r="B342" s="185"/>
      <c r="C342" s="186"/>
      <c r="D342" s="186"/>
      <c r="E342" s="187" t="s">
        <v>5</v>
      </c>
      <c r="F342" s="271" t="s">
        <v>489</v>
      </c>
      <c r="G342" s="272"/>
      <c r="H342" s="272"/>
      <c r="I342" s="272"/>
      <c r="J342" s="186"/>
      <c r="K342" s="188">
        <v>38.69</v>
      </c>
      <c r="L342" s="186"/>
      <c r="M342" s="186"/>
      <c r="N342" s="186"/>
      <c r="O342" s="186"/>
      <c r="P342" s="186"/>
      <c r="Q342" s="186"/>
      <c r="R342" s="189"/>
      <c r="T342" s="190"/>
      <c r="U342" s="186"/>
      <c r="V342" s="186"/>
      <c r="W342" s="186"/>
      <c r="X342" s="186"/>
      <c r="Y342" s="186"/>
      <c r="Z342" s="186"/>
      <c r="AA342" s="191"/>
      <c r="AT342" s="192" t="s">
        <v>216</v>
      </c>
      <c r="AU342" s="192" t="s">
        <v>87</v>
      </c>
      <c r="AV342" s="12" t="s">
        <v>87</v>
      </c>
      <c r="AW342" s="12" t="s">
        <v>32</v>
      </c>
      <c r="AX342" s="12" t="s">
        <v>75</v>
      </c>
      <c r="AY342" s="192" t="s">
        <v>192</v>
      </c>
    </row>
    <row r="343" spans="2:65" s="13" customFormat="1" ht="16.5" customHeight="1">
      <c r="B343" s="193"/>
      <c r="C343" s="194"/>
      <c r="D343" s="194"/>
      <c r="E343" s="195" t="s">
        <v>5</v>
      </c>
      <c r="F343" s="275" t="s">
        <v>249</v>
      </c>
      <c r="G343" s="276"/>
      <c r="H343" s="276"/>
      <c r="I343" s="276"/>
      <c r="J343" s="194"/>
      <c r="K343" s="196">
        <v>45.848999999999997</v>
      </c>
      <c r="L343" s="194"/>
      <c r="M343" s="194"/>
      <c r="N343" s="194"/>
      <c r="O343" s="194"/>
      <c r="P343" s="194"/>
      <c r="Q343" s="194"/>
      <c r="R343" s="197"/>
      <c r="T343" s="198"/>
      <c r="U343" s="194"/>
      <c r="V343" s="194"/>
      <c r="W343" s="194"/>
      <c r="X343" s="194"/>
      <c r="Y343" s="194"/>
      <c r="Z343" s="194"/>
      <c r="AA343" s="199"/>
      <c r="AT343" s="200" t="s">
        <v>216</v>
      </c>
      <c r="AU343" s="200" t="s">
        <v>87</v>
      </c>
      <c r="AV343" s="13" t="s">
        <v>197</v>
      </c>
      <c r="AW343" s="13" t="s">
        <v>32</v>
      </c>
      <c r="AX343" s="13" t="s">
        <v>82</v>
      </c>
      <c r="AY343" s="200" t="s">
        <v>192</v>
      </c>
    </row>
    <row r="344" spans="2:65" s="10" customFormat="1" ht="29.85" customHeight="1">
      <c r="B344" s="160"/>
      <c r="C344" s="161"/>
      <c r="D344" s="170" t="s">
        <v>160</v>
      </c>
      <c r="E344" s="170"/>
      <c r="F344" s="170"/>
      <c r="G344" s="170"/>
      <c r="H344" s="170"/>
      <c r="I344" s="170"/>
      <c r="J344" s="170"/>
      <c r="K344" s="170"/>
      <c r="L344" s="170"/>
      <c r="M344" s="170"/>
      <c r="N344" s="280">
        <f>BK344</f>
        <v>0</v>
      </c>
      <c r="O344" s="281"/>
      <c r="P344" s="281"/>
      <c r="Q344" s="281"/>
      <c r="R344" s="163"/>
      <c r="T344" s="164"/>
      <c r="U344" s="161"/>
      <c r="V344" s="161"/>
      <c r="W344" s="165">
        <f>SUM(W345:W347)</f>
        <v>0</v>
      </c>
      <c r="X344" s="161"/>
      <c r="Y344" s="165">
        <f>SUM(Y345:Y347)</f>
        <v>0</v>
      </c>
      <c r="Z344" s="161"/>
      <c r="AA344" s="166">
        <f>SUM(AA345:AA347)</f>
        <v>0</v>
      </c>
      <c r="AR344" s="167" t="s">
        <v>87</v>
      </c>
      <c r="AT344" s="168" t="s">
        <v>74</v>
      </c>
      <c r="AU344" s="168" t="s">
        <v>82</v>
      </c>
      <c r="AY344" s="167" t="s">
        <v>192</v>
      </c>
      <c r="BK344" s="169">
        <f>SUM(BK345:BK347)</f>
        <v>0</v>
      </c>
    </row>
    <row r="345" spans="2:65" s="1" customFormat="1" ht="25.5" customHeight="1">
      <c r="B345" s="142"/>
      <c r="C345" s="171" t="s">
        <v>490</v>
      </c>
      <c r="D345" s="171" t="s">
        <v>193</v>
      </c>
      <c r="E345" s="172" t="s">
        <v>491</v>
      </c>
      <c r="F345" s="268" t="s">
        <v>492</v>
      </c>
      <c r="G345" s="268"/>
      <c r="H345" s="268"/>
      <c r="I345" s="268"/>
      <c r="J345" s="173" t="s">
        <v>196</v>
      </c>
      <c r="K345" s="174">
        <v>1.8</v>
      </c>
      <c r="L345" s="277">
        <v>0</v>
      </c>
      <c r="M345" s="277"/>
      <c r="N345" s="267">
        <f>ROUND(L345*K345,2)</f>
        <v>0</v>
      </c>
      <c r="O345" s="267"/>
      <c r="P345" s="267"/>
      <c r="Q345" s="267"/>
      <c r="R345" s="145"/>
      <c r="T345" s="175" t="s">
        <v>5</v>
      </c>
      <c r="U345" s="48" t="s">
        <v>42</v>
      </c>
      <c r="V345" s="40"/>
      <c r="W345" s="176">
        <f>V345*K345</f>
        <v>0</v>
      </c>
      <c r="X345" s="176">
        <v>0</v>
      </c>
      <c r="Y345" s="176">
        <f>X345*K345</f>
        <v>0</v>
      </c>
      <c r="Z345" s="176">
        <v>0</v>
      </c>
      <c r="AA345" s="177">
        <f>Z345*K345</f>
        <v>0</v>
      </c>
      <c r="AR345" s="23" t="s">
        <v>294</v>
      </c>
      <c r="AT345" s="23" t="s">
        <v>193</v>
      </c>
      <c r="AU345" s="23" t="s">
        <v>87</v>
      </c>
      <c r="AY345" s="23" t="s">
        <v>192</v>
      </c>
      <c r="BE345" s="118">
        <f>IF(U345="základná",N345,0)</f>
        <v>0</v>
      </c>
      <c r="BF345" s="118">
        <f>IF(U345="znížená",N345,0)</f>
        <v>0</v>
      </c>
      <c r="BG345" s="118">
        <f>IF(U345="zákl. prenesená",N345,0)</f>
        <v>0</v>
      </c>
      <c r="BH345" s="118">
        <f>IF(U345="zníž. prenesená",N345,0)</f>
        <v>0</v>
      </c>
      <c r="BI345" s="118">
        <f>IF(U345="nulová",N345,0)</f>
        <v>0</v>
      </c>
      <c r="BJ345" s="23" t="s">
        <v>87</v>
      </c>
      <c r="BK345" s="118">
        <f>ROUND(L345*K345,2)</f>
        <v>0</v>
      </c>
      <c r="BL345" s="23" t="s">
        <v>294</v>
      </c>
      <c r="BM345" s="23" t="s">
        <v>493</v>
      </c>
    </row>
    <row r="346" spans="2:65" s="11" customFormat="1" ht="16.5" customHeight="1">
      <c r="B346" s="178"/>
      <c r="C346" s="179"/>
      <c r="D346" s="179"/>
      <c r="E346" s="180" t="s">
        <v>5</v>
      </c>
      <c r="F346" s="269" t="s">
        <v>320</v>
      </c>
      <c r="G346" s="270"/>
      <c r="H346" s="270"/>
      <c r="I346" s="270"/>
      <c r="J346" s="179"/>
      <c r="K346" s="180" t="s">
        <v>5</v>
      </c>
      <c r="L346" s="179"/>
      <c r="M346" s="179"/>
      <c r="N346" s="179"/>
      <c r="O346" s="179"/>
      <c r="P346" s="179"/>
      <c r="Q346" s="179"/>
      <c r="R346" s="181"/>
      <c r="T346" s="182"/>
      <c r="U346" s="179"/>
      <c r="V346" s="179"/>
      <c r="W346" s="179"/>
      <c r="X346" s="179"/>
      <c r="Y346" s="179"/>
      <c r="Z346" s="179"/>
      <c r="AA346" s="183"/>
      <c r="AT346" s="184" t="s">
        <v>216</v>
      </c>
      <c r="AU346" s="184" t="s">
        <v>87</v>
      </c>
      <c r="AV346" s="11" t="s">
        <v>82</v>
      </c>
      <c r="AW346" s="11" t="s">
        <v>32</v>
      </c>
      <c r="AX346" s="11" t="s">
        <v>75</v>
      </c>
      <c r="AY346" s="184" t="s">
        <v>192</v>
      </c>
    </row>
    <row r="347" spans="2:65" s="12" customFormat="1" ht="16.5" customHeight="1">
      <c r="B347" s="185"/>
      <c r="C347" s="186"/>
      <c r="D347" s="186"/>
      <c r="E347" s="187" t="s">
        <v>5</v>
      </c>
      <c r="F347" s="271" t="s">
        <v>494</v>
      </c>
      <c r="G347" s="272"/>
      <c r="H347" s="272"/>
      <c r="I347" s="272"/>
      <c r="J347" s="186"/>
      <c r="K347" s="188">
        <v>1.8</v>
      </c>
      <c r="L347" s="186"/>
      <c r="M347" s="186"/>
      <c r="N347" s="186"/>
      <c r="O347" s="186"/>
      <c r="P347" s="186"/>
      <c r="Q347" s="186"/>
      <c r="R347" s="189"/>
      <c r="T347" s="190"/>
      <c r="U347" s="186"/>
      <c r="V347" s="186"/>
      <c r="W347" s="186"/>
      <c r="X347" s="186"/>
      <c r="Y347" s="186"/>
      <c r="Z347" s="186"/>
      <c r="AA347" s="191"/>
      <c r="AT347" s="192" t="s">
        <v>216</v>
      </c>
      <c r="AU347" s="192" t="s">
        <v>87</v>
      </c>
      <c r="AV347" s="12" t="s">
        <v>87</v>
      </c>
      <c r="AW347" s="12" t="s">
        <v>32</v>
      </c>
      <c r="AX347" s="12" t="s">
        <v>82</v>
      </c>
      <c r="AY347" s="192" t="s">
        <v>192</v>
      </c>
    </row>
    <row r="348" spans="2:65" s="10" customFormat="1" ht="29.85" customHeight="1">
      <c r="B348" s="160"/>
      <c r="C348" s="161"/>
      <c r="D348" s="170" t="s">
        <v>161</v>
      </c>
      <c r="E348" s="170"/>
      <c r="F348" s="170"/>
      <c r="G348" s="170"/>
      <c r="H348" s="170"/>
      <c r="I348" s="170"/>
      <c r="J348" s="170"/>
      <c r="K348" s="170"/>
      <c r="L348" s="170"/>
      <c r="M348" s="170"/>
      <c r="N348" s="280">
        <f>BK348</f>
        <v>0</v>
      </c>
      <c r="O348" s="281"/>
      <c r="P348" s="281"/>
      <c r="Q348" s="281"/>
      <c r="R348" s="163"/>
      <c r="T348" s="164"/>
      <c r="U348" s="161"/>
      <c r="V348" s="161"/>
      <c r="W348" s="165">
        <f>SUM(W349:W385)</f>
        <v>0</v>
      </c>
      <c r="X348" s="161"/>
      <c r="Y348" s="165">
        <f>SUM(Y349:Y385)</f>
        <v>0</v>
      </c>
      <c r="Z348" s="161"/>
      <c r="AA348" s="166">
        <f>SUM(AA349:AA385)</f>
        <v>2.3928089100000003</v>
      </c>
      <c r="AR348" s="167" t="s">
        <v>87</v>
      </c>
      <c r="AT348" s="168" t="s">
        <v>74</v>
      </c>
      <c r="AU348" s="168" t="s">
        <v>82</v>
      </c>
      <c r="AY348" s="167" t="s">
        <v>192</v>
      </c>
      <c r="BK348" s="169">
        <f>SUM(BK349:BK385)</f>
        <v>0</v>
      </c>
    </row>
    <row r="349" spans="2:65" s="1" customFormat="1" ht="25.5" customHeight="1">
      <c r="B349" s="142"/>
      <c r="C349" s="171" t="s">
        <v>495</v>
      </c>
      <c r="D349" s="171" t="s">
        <v>193</v>
      </c>
      <c r="E349" s="172" t="s">
        <v>496</v>
      </c>
      <c r="F349" s="268" t="s">
        <v>497</v>
      </c>
      <c r="G349" s="268"/>
      <c r="H349" s="268"/>
      <c r="I349" s="268"/>
      <c r="J349" s="173" t="s">
        <v>196</v>
      </c>
      <c r="K349" s="174">
        <v>251.101</v>
      </c>
      <c r="L349" s="277">
        <v>0</v>
      </c>
      <c r="M349" s="277"/>
      <c r="N349" s="267">
        <f>ROUND(L349*K349,2)</f>
        <v>0</v>
      </c>
      <c r="O349" s="267"/>
      <c r="P349" s="267"/>
      <c r="Q349" s="267"/>
      <c r="R349" s="145"/>
      <c r="T349" s="175" t="s">
        <v>5</v>
      </c>
      <c r="U349" s="48" t="s">
        <v>42</v>
      </c>
      <c r="V349" s="40"/>
      <c r="W349" s="176">
        <f>V349*K349</f>
        <v>0</v>
      </c>
      <c r="X349" s="176">
        <v>0</v>
      </c>
      <c r="Y349" s="176">
        <f>X349*K349</f>
        <v>0</v>
      </c>
      <c r="Z349" s="176">
        <v>7.5100000000000002E-3</v>
      </c>
      <c r="AA349" s="177">
        <f>Z349*K349</f>
        <v>1.8857685100000001</v>
      </c>
      <c r="AR349" s="23" t="s">
        <v>294</v>
      </c>
      <c r="AT349" s="23" t="s">
        <v>193</v>
      </c>
      <c r="AU349" s="23" t="s">
        <v>87</v>
      </c>
      <c r="AY349" s="23" t="s">
        <v>192</v>
      </c>
      <c r="BE349" s="118">
        <f>IF(U349="základná",N349,0)</f>
        <v>0</v>
      </c>
      <c r="BF349" s="118">
        <f>IF(U349="znížená",N349,0)</f>
        <v>0</v>
      </c>
      <c r="BG349" s="118">
        <f>IF(U349="zákl. prenesená",N349,0)</f>
        <v>0</v>
      </c>
      <c r="BH349" s="118">
        <f>IF(U349="zníž. prenesená",N349,0)</f>
        <v>0</v>
      </c>
      <c r="BI349" s="118">
        <f>IF(U349="nulová",N349,0)</f>
        <v>0</v>
      </c>
      <c r="BJ349" s="23" t="s">
        <v>87</v>
      </c>
      <c r="BK349" s="118">
        <f>ROUND(L349*K349,2)</f>
        <v>0</v>
      </c>
      <c r="BL349" s="23" t="s">
        <v>294</v>
      </c>
      <c r="BM349" s="23" t="s">
        <v>498</v>
      </c>
    </row>
    <row r="350" spans="2:65" s="12" customFormat="1" ht="16.5" customHeight="1">
      <c r="B350" s="185"/>
      <c r="C350" s="186"/>
      <c r="D350" s="186"/>
      <c r="E350" s="187" t="s">
        <v>5</v>
      </c>
      <c r="F350" s="317" t="s">
        <v>499</v>
      </c>
      <c r="G350" s="318"/>
      <c r="H350" s="318"/>
      <c r="I350" s="318"/>
      <c r="J350" s="186"/>
      <c r="K350" s="188">
        <v>198.79</v>
      </c>
      <c r="L350" s="186"/>
      <c r="M350" s="186"/>
      <c r="N350" s="186"/>
      <c r="O350" s="186"/>
      <c r="P350" s="186"/>
      <c r="Q350" s="186"/>
      <c r="R350" s="189"/>
      <c r="T350" s="190"/>
      <c r="U350" s="186"/>
      <c r="V350" s="186"/>
      <c r="W350" s="186"/>
      <c r="X350" s="186"/>
      <c r="Y350" s="186"/>
      <c r="Z350" s="186"/>
      <c r="AA350" s="191"/>
      <c r="AT350" s="192" t="s">
        <v>216</v>
      </c>
      <c r="AU350" s="192" t="s">
        <v>87</v>
      </c>
      <c r="AV350" s="12" t="s">
        <v>87</v>
      </c>
      <c r="AW350" s="12" t="s">
        <v>32</v>
      </c>
      <c r="AX350" s="12" t="s">
        <v>75</v>
      </c>
      <c r="AY350" s="192" t="s">
        <v>192</v>
      </c>
    </row>
    <row r="351" spans="2:65" s="12" customFormat="1" ht="16.5" customHeight="1">
      <c r="B351" s="185"/>
      <c r="C351" s="186"/>
      <c r="D351" s="186"/>
      <c r="E351" s="187" t="s">
        <v>5</v>
      </c>
      <c r="F351" s="271" t="s">
        <v>500</v>
      </c>
      <c r="G351" s="272"/>
      <c r="H351" s="272"/>
      <c r="I351" s="272"/>
      <c r="J351" s="186"/>
      <c r="K351" s="188">
        <v>5.8810000000000002</v>
      </c>
      <c r="L351" s="186"/>
      <c r="M351" s="186"/>
      <c r="N351" s="186"/>
      <c r="O351" s="186"/>
      <c r="P351" s="186"/>
      <c r="Q351" s="186"/>
      <c r="R351" s="189"/>
      <c r="T351" s="190"/>
      <c r="U351" s="186"/>
      <c r="V351" s="186"/>
      <c r="W351" s="186"/>
      <c r="X351" s="186"/>
      <c r="Y351" s="186"/>
      <c r="Z351" s="186"/>
      <c r="AA351" s="191"/>
      <c r="AT351" s="192" t="s">
        <v>216</v>
      </c>
      <c r="AU351" s="192" t="s">
        <v>87</v>
      </c>
      <c r="AV351" s="12" t="s">
        <v>87</v>
      </c>
      <c r="AW351" s="12" t="s">
        <v>32</v>
      </c>
      <c r="AX351" s="12" t="s">
        <v>75</v>
      </c>
      <c r="AY351" s="192" t="s">
        <v>192</v>
      </c>
    </row>
    <row r="352" spans="2:65" s="12" customFormat="1" ht="16.5" customHeight="1">
      <c r="B352" s="185"/>
      <c r="C352" s="186"/>
      <c r="D352" s="186"/>
      <c r="E352" s="187" t="s">
        <v>5</v>
      </c>
      <c r="F352" s="271" t="s">
        <v>501</v>
      </c>
      <c r="G352" s="272"/>
      <c r="H352" s="272"/>
      <c r="I352" s="272"/>
      <c r="J352" s="186"/>
      <c r="K352" s="188">
        <v>46.43</v>
      </c>
      <c r="L352" s="186"/>
      <c r="M352" s="186"/>
      <c r="N352" s="186"/>
      <c r="O352" s="186"/>
      <c r="P352" s="186"/>
      <c r="Q352" s="186"/>
      <c r="R352" s="189"/>
      <c r="T352" s="190"/>
      <c r="U352" s="186"/>
      <c r="V352" s="186"/>
      <c r="W352" s="186"/>
      <c r="X352" s="186"/>
      <c r="Y352" s="186"/>
      <c r="Z352" s="186"/>
      <c r="AA352" s="191"/>
      <c r="AT352" s="192" t="s">
        <v>216</v>
      </c>
      <c r="AU352" s="192" t="s">
        <v>87</v>
      </c>
      <c r="AV352" s="12" t="s">
        <v>87</v>
      </c>
      <c r="AW352" s="12" t="s">
        <v>32</v>
      </c>
      <c r="AX352" s="12" t="s">
        <v>75</v>
      </c>
      <c r="AY352" s="192" t="s">
        <v>192</v>
      </c>
    </row>
    <row r="353" spans="2:65" s="13" customFormat="1" ht="16.5" customHeight="1">
      <c r="B353" s="193"/>
      <c r="C353" s="194"/>
      <c r="D353" s="194"/>
      <c r="E353" s="195" t="s">
        <v>5</v>
      </c>
      <c r="F353" s="275" t="s">
        <v>249</v>
      </c>
      <c r="G353" s="276"/>
      <c r="H353" s="276"/>
      <c r="I353" s="276"/>
      <c r="J353" s="194"/>
      <c r="K353" s="196">
        <v>251.101</v>
      </c>
      <c r="L353" s="194"/>
      <c r="M353" s="194"/>
      <c r="N353" s="194"/>
      <c r="O353" s="194"/>
      <c r="P353" s="194"/>
      <c r="Q353" s="194"/>
      <c r="R353" s="197"/>
      <c r="T353" s="198"/>
      <c r="U353" s="194"/>
      <c r="V353" s="194"/>
      <c r="W353" s="194"/>
      <c r="X353" s="194"/>
      <c r="Y353" s="194"/>
      <c r="Z353" s="194"/>
      <c r="AA353" s="199"/>
      <c r="AT353" s="200" t="s">
        <v>216</v>
      </c>
      <c r="AU353" s="200" t="s">
        <v>87</v>
      </c>
      <c r="AV353" s="13" t="s">
        <v>197</v>
      </c>
      <c r="AW353" s="13" t="s">
        <v>32</v>
      </c>
      <c r="AX353" s="13" t="s">
        <v>82</v>
      </c>
      <c r="AY353" s="200" t="s">
        <v>192</v>
      </c>
    </row>
    <row r="354" spans="2:65" s="1" customFormat="1" ht="25.5" customHeight="1">
      <c r="B354" s="142"/>
      <c r="C354" s="171" t="s">
        <v>502</v>
      </c>
      <c r="D354" s="171" t="s">
        <v>193</v>
      </c>
      <c r="E354" s="172" t="s">
        <v>503</v>
      </c>
      <c r="F354" s="268" t="s">
        <v>504</v>
      </c>
      <c r="G354" s="268"/>
      <c r="H354" s="268"/>
      <c r="I354" s="268"/>
      <c r="J354" s="173" t="s">
        <v>196</v>
      </c>
      <c r="K354" s="174">
        <v>251.101</v>
      </c>
      <c r="L354" s="277">
        <v>0</v>
      </c>
      <c r="M354" s="277"/>
      <c r="N354" s="267">
        <f>ROUND(L354*K354,2)</f>
        <v>0</v>
      </c>
      <c r="O354" s="267"/>
      <c r="P354" s="267"/>
      <c r="Q354" s="267"/>
      <c r="R354" s="145"/>
      <c r="T354" s="175" t="s">
        <v>5</v>
      </c>
      <c r="U354" s="48" t="s">
        <v>42</v>
      </c>
      <c r="V354" s="40"/>
      <c r="W354" s="176">
        <f>V354*K354</f>
        <v>0</v>
      </c>
      <c r="X354" s="176">
        <v>0</v>
      </c>
      <c r="Y354" s="176">
        <f>X354*K354</f>
        <v>0</v>
      </c>
      <c r="Z354" s="176">
        <v>0</v>
      </c>
      <c r="AA354" s="177">
        <f>Z354*K354</f>
        <v>0</v>
      </c>
      <c r="AR354" s="23" t="s">
        <v>294</v>
      </c>
      <c r="AT354" s="23" t="s">
        <v>193</v>
      </c>
      <c r="AU354" s="23" t="s">
        <v>87</v>
      </c>
      <c r="AY354" s="23" t="s">
        <v>192</v>
      </c>
      <c r="BE354" s="118">
        <f>IF(U354="základná",N354,0)</f>
        <v>0</v>
      </c>
      <c r="BF354" s="118">
        <f>IF(U354="znížená",N354,0)</f>
        <v>0</v>
      </c>
      <c r="BG354" s="118">
        <f>IF(U354="zákl. prenesená",N354,0)</f>
        <v>0</v>
      </c>
      <c r="BH354" s="118">
        <f>IF(U354="zníž. prenesená",N354,0)</f>
        <v>0</v>
      </c>
      <c r="BI354" s="118">
        <f>IF(U354="nulová",N354,0)</f>
        <v>0</v>
      </c>
      <c r="BJ354" s="23" t="s">
        <v>87</v>
      </c>
      <c r="BK354" s="118">
        <f>ROUND(L354*K354,2)</f>
        <v>0</v>
      </c>
      <c r="BL354" s="23" t="s">
        <v>294</v>
      </c>
      <c r="BM354" s="23" t="s">
        <v>505</v>
      </c>
    </row>
    <row r="355" spans="2:65" s="1" customFormat="1" ht="25.5" customHeight="1">
      <c r="B355" s="142"/>
      <c r="C355" s="171" t="s">
        <v>506</v>
      </c>
      <c r="D355" s="171" t="s">
        <v>193</v>
      </c>
      <c r="E355" s="172" t="s">
        <v>507</v>
      </c>
      <c r="F355" s="268" t="s">
        <v>508</v>
      </c>
      <c r="G355" s="268"/>
      <c r="H355" s="268"/>
      <c r="I355" s="268"/>
      <c r="J355" s="173" t="s">
        <v>467</v>
      </c>
      <c r="K355" s="174">
        <v>38.799999999999997</v>
      </c>
      <c r="L355" s="277">
        <v>0</v>
      </c>
      <c r="M355" s="277"/>
      <c r="N355" s="267">
        <f>ROUND(L355*K355,2)</f>
        <v>0</v>
      </c>
      <c r="O355" s="267"/>
      <c r="P355" s="267"/>
      <c r="Q355" s="267"/>
      <c r="R355" s="145"/>
      <c r="T355" s="175" t="s">
        <v>5</v>
      </c>
      <c r="U355" s="48" t="s">
        <v>42</v>
      </c>
      <c r="V355" s="40"/>
      <c r="W355" s="176">
        <f>V355*K355</f>
        <v>0</v>
      </c>
      <c r="X355" s="176">
        <v>0</v>
      </c>
      <c r="Y355" s="176">
        <f>X355*K355</f>
        <v>0</v>
      </c>
      <c r="Z355" s="176">
        <v>2.0500000000000002E-3</v>
      </c>
      <c r="AA355" s="177">
        <f>Z355*K355</f>
        <v>7.954E-2</v>
      </c>
      <c r="AR355" s="23" t="s">
        <v>294</v>
      </c>
      <c r="AT355" s="23" t="s">
        <v>193</v>
      </c>
      <c r="AU355" s="23" t="s">
        <v>87</v>
      </c>
      <c r="AY355" s="23" t="s">
        <v>192</v>
      </c>
      <c r="BE355" s="118">
        <f>IF(U355="základná",N355,0)</f>
        <v>0</v>
      </c>
      <c r="BF355" s="118">
        <f>IF(U355="znížená",N355,0)</f>
        <v>0</v>
      </c>
      <c r="BG355" s="118">
        <f>IF(U355="zákl. prenesená",N355,0)</f>
        <v>0</v>
      </c>
      <c r="BH355" s="118">
        <f>IF(U355="zníž. prenesená",N355,0)</f>
        <v>0</v>
      </c>
      <c r="BI355" s="118">
        <f>IF(U355="nulová",N355,0)</f>
        <v>0</v>
      </c>
      <c r="BJ355" s="23" t="s">
        <v>87</v>
      </c>
      <c r="BK355" s="118">
        <f>ROUND(L355*K355,2)</f>
        <v>0</v>
      </c>
      <c r="BL355" s="23" t="s">
        <v>294</v>
      </c>
      <c r="BM355" s="23" t="s">
        <v>509</v>
      </c>
    </row>
    <row r="356" spans="2:65" s="11" customFormat="1" ht="16.5" customHeight="1">
      <c r="B356" s="178"/>
      <c r="C356" s="179"/>
      <c r="D356" s="179"/>
      <c r="E356" s="180" t="s">
        <v>5</v>
      </c>
      <c r="F356" s="269" t="s">
        <v>481</v>
      </c>
      <c r="G356" s="270"/>
      <c r="H356" s="270"/>
      <c r="I356" s="270"/>
      <c r="J356" s="179"/>
      <c r="K356" s="180" t="s">
        <v>5</v>
      </c>
      <c r="L356" s="179"/>
      <c r="M356" s="179"/>
      <c r="N356" s="179"/>
      <c r="O356" s="179"/>
      <c r="P356" s="179"/>
      <c r="Q356" s="179"/>
      <c r="R356" s="181"/>
      <c r="T356" s="182"/>
      <c r="U356" s="179"/>
      <c r="V356" s="179"/>
      <c r="W356" s="179"/>
      <c r="X356" s="179"/>
      <c r="Y356" s="179"/>
      <c r="Z356" s="179"/>
      <c r="AA356" s="183"/>
      <c r="AT356" s="184" t="s">
        <v>216</v>
      </c>
      <c r="AU356" s="184" t="s">
        <v>87</v>
      </c>
      <c r="AV356" s="11" t="s">
        <v>82</v>
      </c>
      <c r="AW356" s="11" t="s">
        <v>32</v>
      </c>
      <c r="AX356" s="11" t="s">
        <v>75</v>
      </c>
      <c r="AY356" s="184" t="s">
        <v>192</v>
      </c>
    </row>
    <row r="357" spans="2:65" s="12" customFormat="1" ht="16.5" customHeight="1">
      <c r="B357" s="185"/>
      <c r="C357" s="186"/>
      <c r="D357" s="186"/>
      <c r="E357" s="187" t="s">
        <v>5</v>
      </c>
      <c r="F357" s="271" t="s">
        <v>510</v>
      </c>
      <c r="G357" s="272"/>
      <c r="H357" s="272"/>
      <c r="I357" s="272"/>
      <c r="J357" s="186"/>
      <c r="K357" s="188">
        <v>38.799999999999997</v>
      </c>
      <c r="L357" s="186"/>
      <c r="M357" s="186"/>
      <c r="N357" s="186"/>
      <c r="O357" s="186"/>
      <c r="P357" s="186"/>
      <c r="Q357" s="186"/>
      <c r="R357" s="189"/>
      <c r="T357" s="190"/>
      <c r="U357" s="186"/>
      <c r="V357" s="186"/>
      <c r="W357" s="186"/>
      <c r="X357" s="186"/>
      <c r="Y357" s="186"/>
      <c r="Z357" s="186"/>
      <c r="AA357" s="191"/>
      <c r="AT357" s="192" t="s">
        <v>216</v>
      </c>
      <c r="AU357" s="192" t="s">
        <v>87</v>
      </c>
      <c r="AV357" s="12" t="s">
        <v>87</v>
      </c>
      <c r="AW357" s="12" t="s">
        <v>32</v>
      </c>
      <c r="AX357" s="12" t="s">
        <v>82</v>
      </c>
      <c r="AY357" s="192" t="s">
        <v>192</v>
      </c>
    </row>
    <row r="358" spans="2:65" s="1" customFormat="1" ht="38.25" customHeight="1">
      <c r="B358" s="142"/>
      <c r="C358" s="171" t="s">
        <v>511</v>
      </c>
      <c r="D358" s="171" t="s">
        <v>193</v>
      </c>
      <c r="E358" s="172" t="s">
        <v>512</v>
      </c>
      <c r="F358" s="268" t="s">
        <v>513</v>
      </c>
      <c r="G358" s="268"/>
      <c r="H358" s="268"/>
      <c r="I358" s="268"/>
      <c r="J358" s="173" t="s">
        <v>196</v>
      </c>
      <c r="K358" s="174">
        <v>1.98</v>
      </c>
      <c r="L358" s="277">
        <v>0</v>
      </c>
      <c r="M358" s="277"/>
      <c r="N358" s="267">
        <f>ROUND(L358*K358,2)</f>
        <v>0</v>
      </c>
      <c r="O358" s="267"/>
      <c r="P358" s="267"/>
      <c r="Q358" s="267"/>
      <c r="R358" s="145"/>
      <c r="T358" s="175" t="s">
        <v>5</v>
      </c>
      <c r="U358" s="48" t="s">
        <v>42</v>
      </c>
      <c r="V358" s="40"/>
      <c r="W358" s="176">
        <f>V358*K358</f>
        <v>0</v>
      </c>
      <c r="X358" s="176">
        <v>0</v>
      </c>
      <c r="Y358" s="176">
        <f>X358*K358</f>
        <v>0</v>
      </c>
      <c r="Z358" s="176">
        <v>7.1999999999999998E-3</v>
      </c>
      <c r="AA358" s="177">
        <f>Z358*K358</f>
        <v>1.4256E-2</v>
      </c>
      <c r="AR358" s="23" t="s">
        <v>294</v>
      </c>
      <c r="AT358" s="23" t="s">
        <v>193</v>
      </c>
      <c r="AU358" s="23" t="s">
        <v>87</v>
      </c>
      <c r="AY358" s="23" t="s">
        <v>192</v>
      </c>
      <c r="BE358" s="118">
        <f>IF(U358="základná",N358,0)</f>
        <v>0</v>
      </c>
      <c r="BF358" s="118">
        <f>IF(U358="znížená",N358,0)</f>
        <v>0</v>
      </c>
      <c r="BG358" s="118">
        <f>IF(U358="zákl. prenesená",N358,0)</f>
        <v>0</v>
      </c>
      <c r="BH358" s="118">
        <f>IF(U358="zníž. prenesená",N358,0)</f>
        <v>0</v>
      </c>
      <c r="BI358" s="118">
        <f>IF(U358="nulová",N358,0)</f>
        <v>0</v>
      </c>
      <c r="BJ358" s="23" t="s">
        <v>87</v>
      </c>
      <c r="BK358" s="118">
        <f>ROUND(L358*K358,2)</f>
        <v>0</v>
      </c>
      <c r="BL358" s="23" t="s">
        <v>294</v>
      </c>
      <c r="BM358" s="23" t="s">
        <v>514</v>
      </c>
    </row>
    <row r="359" spans="2:65" s="11" customFormat="1" ht="16.5" customHeight="1">
      <c r="B359" s="178"/>
      <c r="C359" s="179"/>
      <c r="D359" s="179"/>
      <c r="E359" s="180" t="s">
        <v>5</v>
      </c>
      <c r="F359" s="269" t="s">
        <v>515</v>
      </c>
      <c r="G359" s="270"/>
      <c r="H359" s="270"/>
      <c r="I359" s="270"/>
      <c r="J359" s="179"/>
      <c r="K359" s="180" t="s">
        <v>5</v>
      </c>
      <c r="L359" s="179"/>
      <c r="M359" s="179"/>
      <c r="N359" s="179"/>
      <c r="O359" s="179"/>
      <c r="P359" s="179"/>
      <c r="Q359" s="179"/>
      <c r="R359" s="181"/>
      <c r="T359" s="182"/>
      <c r="U359" s="179"/>
      <c r="V359" s="179"/>
      <c r="W359" s="179"/>
      <c r="X359" s="179"/>
      <c r="Y359" s="179"/>
      <c r="Z359" s="179"/>
      <c r="AA359" s="183"/>
      <c r="AT359" s="184" t="s">
        <v>216</v>
      </c>
      <c r="AU359" s="184" t="s">
        <v>87</v>
      </c>
      <c r="AV359" s="11" t="s">
        <v>82</v>
      </c>
      <c r="AW359" s="11" t="s">
        <v>32</v>
      </c>
      <c r="AX359" s="11" t="s">
        <v>75</v>
      </c>
      <c r="AY359" s="184" t="s">
        <v>192</v>
      </c>
    </row>
    <row r="360" spans="2:65" s="12" customFormat="1" ht="16.5" customHeight="1">
      <c r="B360" s="185"/>
      <c r="C360" s="186"/>
      <c r="D360" s="186"/>
      <c r="E360" s="187" t="s">
        <v>5</v>
      </c>
      <c r="F360" s="271" t="s">
        <v>516</v>
      </c>
      <c r="G360" s="272"/>
      <c r="H360" s="272"/>
      <c r="I360" s="272"/>
      <c r="J360" s="186"/>
      <c r="K360" s="188">
        <v>0.66800000000000004</v>
      </c>
      <c r="L360" s="186"/>
      <c r="M360" s="186"/>
      <c r="N360" s="186"/>
      <c r="O360" s="186"/>
      <c r="P360" s="186"/>
      <c r="Q360" s="186"/>
      <c r="R360" s="189"/>
      <c r="T360" s="190"/>
      <c r="U360" s="186"/>
      <c r="V360" s="186"/>
      <c r="W360" s="186"/>
      <c r="X360" s="186"/>
      <c r="Y360" s="186"/>
      <c r="Z360" s="186"/>
      <c r="AA360" s="191"/>
      <c r="AT360" s="192" t="s">
        <v>216</v>
      </c>
      <c r="AU360" s="192" t="s">
        <v>87</v>
      </c>
      <c r="AV360" s="12" t="s">
        <v>87</v>
      </c>
      <c r="AW360" s="12" t="s">
        <v>32</v>
      </c>
      <c r="AX360" s="12" t="s">
        <v>75</v>
      </c>
      <c r="AY360" s="192" t="s">
        <v>192</v>
      </c>
    </row>
    <row r="361" spans="2:65" s="12" customFormat="1" ht="16.5" customHeight="1">
      <c r="B361" s="185"/>
      <c r="C361" s="186"/>
      <c r="D361" s="186"/>
      <c r="E361" s="187" t="s">
        <v>5</v>
      </c>
      <c r="F361" s="271" t="s">
        <v>517</v>
      </c>
      <c r="G361" s="272"/>
      <c r="H361" s="272"/>
      <c r="I361" s="272"/>
      <c r="J361" s="186"/>
      <c r="K361" s="188">
        <v>0.6</v>
      </c>
      <c r="L361" s="186"/>
      <c r="M361" s="186"/>
      <c r="N361" s="186"/>
      <c r="O361" s="186"/>
      <c r="P361" s="186"/>
      <c r="Q361" s="186"/>
      <c r="R361" s="189"/>
      <c r="T361" s="190"/>
      <c r="U361" s="186"/>
      <c r="V361" s="186"/>
      <c r="W361" s="186"/>
      <c r="X361" s="186"/>
      <c r="Y361" s="186"/>
      <c r="Z361" s="186"/>
      <c r="AA361" s="191"/>
      <c r="AT361" s="192" t="s">
        <v>216</v>
      </c>
      <c r="AU361" s="192" t="s">
        <v>87</v>
      </c>
      <c r="AV361" s="12" t="s">
        <v>87</v>
      </c>
      <c r="AW361" s="12" t="s">
        <v>32</v>
      </c>
      <c r="AX361" s="12" t="s">
        <v>75</v>
      </c>
      <c r="AY361" s="192" t="s">
        <v>192</v>
      </c>
    </row>
    <row r="362" spans="2:65" s="12" customFormat="1" ht="16.5" customHeight="1">
      <c r="B362" s="185"/>
      <c r="C362" s="186"/>
      <c r="D362" s="186"/>
      <c r="E362" s="187" t="s">
        <v>5</v>
      </c>
      <c r="F362" s="271" t="s">
        <v>518</v>
      </c>
      <c r="G362" s="272"/>
      <c r="H362" s="272"/>
      <c r="I362" s="272"/>
      <c r="J362" s="186"/>
      <c r="K362" s="188">
        <v>0.71199999999999997</v>
      </c>
      <c r="L362" s="186"/>
      <c r="M362" s="186"/>
      <c r="N362" s="186"/>
      <c r="O362" s="186"/>
      <c r="P362" s="186"/>
      <c r="Q362" s="186"/>
      <c r="R362" s="189"/>
      <c r="T362" s="190"/>
      <c r="U362" s="186"/>
      <c r="V362" s="186"/>
      <c r="W362" s="186"/>
      <c r="X362" s="186"/>
      <c r="Y362" s="186"/>
      <c r="Z362" s="186"/>
      <c r="AA362" s="191"/>
      <c r="AT362" s="192" t="s">
        <v>216</v>
      </c>
      <c r="AU362" s="192" t="s">
        <v>87</v>
      </c>
      <c r="AV362" s="12" t="s">
        <v>87</v>
      </c>
      <c r="AW362" s="12" t="s">
        <v>32</v>
      </c>
      <c r="AX362" s="12" t="s">
        <v>75</v>
      </c>
      <c r="AY362" s="192" t="s">
        <v>192</v>
      </c>
    </row>
    <row r="363" spans="2:65" s="13" customFormat="1" ht="16.5" customHeight="1">
      <c r="B363" s="193"/>
      <c r="C363" s="194"/>
      <c r="D363" s="194"/>
      <c r="E363" s="195" t="s">
        <v>5</v>
      </c>
      <c r="F363" s="275" t="s">
        <v>249</v>
      </c>
      <c r="G363" s="276"/>
      <c r="H363" s="276"/>
      <c r="I363" s="276"/>
      <c r="J363" s="194"/>
      <c r="K363" s="196">
        <v>1.98</v>
      </c>
      <c r="L363" s="194"/>
      <c r="M363" s="194"/>
      <c r="N363" s="194"/>
      <c r="O363" s="194"/>
      <c r="P363" s="194"/>
      <c r="Q363" s="194"/>
      <c r="R363" s="197"/>
      <c r="T363" s="198"/>
      <c r="U363" s="194"/>
      <c r="V363" s="194"/>
      <c r="W363" s="194"/>
      <c r="X363" s="194"/>
      <c r="Y363" s="194"/>
      <c r="Z363" s="194"/>
      <c r="AA363" s="199"/>
      <c r="AT363" s="200" t="s">
        <v>216</v>
      </c>
      <c r="AU363" s="200" t="s">
        <v>87</v>
      </c>
      <c r="AV363" s="13" t="s">
        <v>197</v>
      </c>
      <c r="AW363" s="13" t="s">
        <v>32</v>
      </c>
      <c r="AX363" s="13" t="s">
        <v>82</v>
      </c>
      <c r="AY363" s="200" t="s">
        <v>192</v>
      </c>
    </row>
    <row r="364" spans="2:65" s="1" customFormat="1" ht="25.5" customHeight="1">
      <c r="B364" s="142"/>
      <c r="C364" s="171" t="s">
        <v>519</v>
      </c>
      <c r="D364" s="171" t="s">
        <v>193</v>
      </c>
      <c r="E364" s="172" t="s">
        <v>520</v>
      </c>
      <c r="F364" s="268" t="s">
        <v>521</v>
      </c>
      <c r="G364" s="268"/>
      <c r="H364" s="268"/>
      <c r="I364" s="268"/>
      <c r="J364" s="173" t="s">
        <v>196</v>
      </c>
      <c r="K364" s="174">
        <v>1.98</v>
      </c>
      <c r="L364" s="277">
        <v>0</v>
      </c>
      <c r="M364" s="277"/>
      <c r="N364" s="267">
        <f>ROUND(L364*K364,2)</f>
        <v>0</v>
      </c>
      <c r="O364" s="267"/>
      <c r="P364" s="267"/>
      <c r="Q364" s="267"/>
      <c r="R364" s="145"/>
      <c r="T364" s="175" t="s">
        <v>5</v>
      </c>
      <c r="U364" s="48" t="s">
        <v>42</v>
      </c>
      <c r="V364" s="40"/>
      <c r="W364" s="176">
        <f>V364*K364</f>
        <v>0</v>
      </c>
      <c r="X364" s="176">
        <v>0</v>
      </c>
      <c r="Y364" s="176">
        <f>X364*K364</f>
        <v>0</v>
      </c>
      <c r="Z364" s="176">
        <v>0</v>
      </c>
      <c r="AA364" s="177">
        <f>Z364*K364</f>
        <v>0</v>
      </c>
      <c r="AR364" s="23" t="s">
        <v>294</v>
      </c>
      <c r="AT364" s="23" t="s">
        <v>193</v>
      </c>
      <c r="AU364" s="23" t="s">
        <v>87</v>
      </c>
      <c r="AY364" s="23" t="s">
        <v>192</v>
      </c>
      <c r="BE364" s="118">
        <f>IF(U364="základná",N364,0)</f>
        <v>0</v>
      </c>
      <c r="BF364" s="118">
        <f>IF(U364="znížená",N364,0)</f>
        <v>0</v>
      </c>
      <c r="BG364" s="118">
        <f>IF(U364="zákl. prenesená",N364,0)</f>
        <v>0</v>
      </c>
      <c r="BH364" s="118">
        <f>IF(U364="zníž. prenesená",N364,0)</f>
        <v>0</v>
      </c>
      <c r="BI364" s="118">
        <f>IF(U364="nulová",N364,0)</f>
        <v>0</v>
      </c>
      <c r="BJ364" s="23" t="s">
        <v>87</v>
      </c>
      <c r="BK364" s="118">
        <f>ROUND(L364*K364,2)</f>
        <v>0</v>
      </c>
      <c r="BL364" s="23" t="s">
        <v>294</v>
      </c>
      <c r="BM364" s="23" t="s">
        <v>522</v>
      </c>
    </row>
    <row r="365" spans="2:65" s="1" customFormat="1" ht="38.25" customHeight="1">
      <c r="B365" s="142"/>
      <c r="C365" s="171" t="s">
        <v>523</v>
      </c>
      <c r="D365" s="171" t="s">
        <v>193</v>
      </c>
      <c r="E365" s="172" t="s">
        <v>524</v>
      </c>
      <c r="F365" s="268" t="s">
        <v>525</v>
      </c>
      <c r="G365" s="268"/>
      <c r="H365" s="268"/>
      <c r="I365" s="268"/>
      <c r="J365" s="173" t="s">
        <v>288</v>
      </c>
      <c r="K365" s="174">
        <v>35</v>
      </c>
      <c r="L365" s="277">
        <v>0</v>
      </c>
      <c r="M365" s="277"/>
      <c r="N365" s="267">
        <f>ROUND(L365*K365,2)</f>
        <v>0</v>
      </c>
      <c r="O365" s="267"/>
      <c r="P365" s="267"/>
      <c r="Q365" s="267"/>
      <c r="R365" s="145"/>
      <c r="T365" s="175" t="s">
        <v>5</v>
      </c>
      <c r="U365" s="48" t="s">
        <v>42</v>
      </c>
      <c r="V365" s="40"/>
      <c r="W365" s="176">
        <f>V365*K365</f>
        <v>0</v>
      </c>
      <c r="X365" s="176">
        <v>0</v>
      </c>
      <c r="Y365" s="176">
        <f>X365*K365</f>
        <v>0</v>
      </c>
      <c r="Z365" s="176">
        <v>4.1000000000000003E-3</v>
      </c>
      <c r="AA365" s="177">
        <f>Z365*K365</f>
        <v>0.14350000000000002</v>
      </c>
      <c r="AR365" s="23" t="s">
        <v>294</v>
      </c>
      <c r="AT365" s="23" t="s">
        <v>193</v>
      </c>
      <c r="AU365" s="23" t="s">
        <v>87</v>
      </c>
      <c r="AY365" s="23" t="s">
        <v>192</v>
      </c>
      <c r="BE365" s="118">
        <f>IF(U365="základná",N365,0)</f>
        <v>0</v>
      </c>
      <c r="BF365" s="118">
        <f>IF(U365="znížená",N365,0)</f>
        <v>0</v>
      </c>
      <c r="BG365" s="118">
        <f>IF(U365="zákl. prenesená",N365,0)</f>
        <v>0</v>
      </c>
      <c r="BH365" s="118">
        <f>IF(U365="zníž. prenesená",N365,0)</f>
        <v>0</v>
      </c>
      <c r="BI365" s="118">
        <f>IF(U365="nulová",N365,0)</f>
        <v>0</v>
      </c>
      <c r="BJ365" s="23" t="s">
        <v>87</v>
      </c>
      <c r="BK365" s="118">
        <f>ROUND(L365*K365,2)</f>
        <v>0</v>
      </c>
      <c r="BL365" s="23" t="s">
        <v>294</v>
      </c>
      <c r="BM365" s="23" t="s">
        <v>526</v>
      </c>
    </row>
    <row r="366" spans="2:65" s="11" customFormat="1" ht="16.5" customHeight="1">
      <c r="B366" s="178"/>
      <c r="C366" s="179"/>
      <c r="D366" s="179"/>
      <c r="E366" s="180" t="s">
        <v>5</v>
      </c>
      <c r="F366" s="269" t="s">
        <v>527</v>
      </c>
      <c r="G366" s="270"/>
      <c r="H366" s="270"/>
      <c r="I366" s="270"/>
      <c r="J366" s="179"/>
      <c r="K366" s="180" t="s">
        <v>5</v>
      </c>
      <c r="L366" s="179"/>
      <c r="M366" s="179"/>
      <c r="N366" s="179"/>
      <c r="O366" s="179"/>
      <c r="P366" s="179"/>
      <c r="Q366" s="179"/>
      <c r="R366" s="181"/>
      <c r="T366" s="182"/>
      <c r="U366" s="179"/>
      <c r="V366" s="179"/>
      <c r="W366" s="179"/>
      <c r="X366" s="179"/>
      <c r="Y366" s="179"/>
      <c r="Z366" s="179"/>
      <c r="AA366" s="183"/>
      <c r="AT366" s="184" t="s">
        <v>216</v>
      </c>
      <c r="AU366" s="184" t="s">
        <v>87</v>
      </c>
      <c r="AV366" s="11" t="s">
        <v>82</v>
      </c>
      <c r="AW366" s="11" t="s">
        <v>32</v>
      </c>
      <c r="AX366" s="11" t="s">
        <v>75</v>
      </c>
      <c r="AY366" s="184" t="s">
        <v>192</v>
      </c>
    </row>
    <row r="367" spans="2:65" s="12" customFormat="1" ht="16.5" customHeight="1">
      <c r="B367" s="185"/>
      <c r="C367" s="186"/>
      <c r="D367" s="186"/>
      <c r="E367" s="187" t="s">
        <v>5</v>
      </c>
      <c r="F367" s="271" t="s">
        <v>448</v>
      </c>
      <c r="G367" s="272"/>
      <c r="H367" s="272"/>
      <c r="I367" s="272"/>
      <c r="J367" s="186"/>
      <c r="K367" s="188">
        <v>35</v>
      </c>
      <c r="L367" s="186"/>
      <c r="M367" s="186"/>
      <c r="N367" s="186"/>
      <c r="O367" s="186"/>
      <c r="P367" s="186"/>
      <c r="Q367" s="186"/>
      <c r="R367" s="189"/>
      <c r="T367" s="190"/>
      <c r="U367" s="186"/>
      <c r="V367" s="186"/>
      <c r="W367" s="186"/>
      <c r="X367" s="186"/>
      <c r="Y367" s="186"/>
      <c r="Z367" s="186"/>
      <c r="AA367" s="191"/>
      <c r="AT367" s="192" t="s">
        <v>216</v>
      </c>
      <c r="AU367" s="192" t="s">
        <v>87</v>
      </c>
      <c r="AV367" s="12" t="s">
        <v>87</v>
      </c>
      <c r="AW367" s="12" t="s">
        <v>32</v>
      </c>
      <c r="AX367" s="12" t="s">
        <v>82</v>
      </c>
      <c r="AY367" s="192" t="s">
        <v>192</v>
      </c>
    </row>
    <row r="368" spans="2:65" s="1" customFormat="1" ht="25.5" customHeight="1">
      <c r="B368" s="142"/>
      <c r="C368" s="171" t="s">
        <v>528</v>
      </c>
      <c r="D368" s="171" t="s">
        <v>193</v>
      </c>
      <c r="E368" s="172" t="s">
        <v>529</v>
      </c>
      <c r="F368" s="268" t="s">
        <v>530</v>
      </c>
      <c r="G368" s="268"/>
      <c r="H368" s="268"/>
      <c r="I368" s="268"/>
      <c r="J368" s="173" t="s">
        <v>288</v>
      </c>
      <c r="K368" s="174">
        <v>35</v>
      </c>
      <c r="L368" s="277">
        <v>0</v>
      </c>
      <c r="M368" s="277"/>
      <c r="N368" s="267">
        <f>ROUND(L368*K368,2)</f>
        <v>0</v>
      </c>
      <c r="O368" s="267"/>
      <c r="P368" s="267"/>
      <c r="Q368" s="267"/>
      <c r="R368" s="145"/>
      <c r="T368" s="175" t="s">
        <v>5</v>
      </c>
      <c r="U368" s="48" t="s">
        <v>42</v>
      </c>
      <c r="V368" s="40"/>
      <c r="W368" s="176">
        <f>V368*K368</f>
        <v>0</v>
      </c>
      <c r="X368" s="176">
        <v>0</v>
      </c>
      <c r="Y368" s="176">
        <f>X368*K368</f>
        <v>0</v>
      </c>
      <c r="Z368" s="176">
        <v>0</v>
      </c>
      <c r="AA368" s="177">
        <f>Z368*K368</f>
        <v>0</v>
      </c>
      <c r="AR368" s="23" t="s">
        <v>294</v>
      </c>
      <c r="AT368" s="23" t="s">
        <v>193</v>
      </c>
      <c r="AU368" s="23" t="s">
        <v>87</v>
      </c>
      <c r="AY368" s="23" t="s">
        <v>192</v>
      </c>
      <c r="BE368" s="118">
        <f>IF(U368="základná",N368,0)</f>
        <v>0</v>
      </c>
      <c r="BF368" s="118">
        <f>IF(U368="znížená",N368,0)</f>
        <v>0</v>
      </c>
      <c r="BG368" s="118">
        <f>IF(U368="zákl. prenesená",N368,0)</f>
        <v>0</v>
      </c>
      <c r="BH368" s="118">
        <f>IF(U368="zníž. prenesená",N368,0)</f>
        <v>0</v>
      </c>
      <c r="BI368" s="118">
        <f>IF(U368="nulová",N368,0)</f>
        <v>0</v>
      </c>
      <c r="BJ368" s="23" t="s">
        <v>87</v>
      </c>
      <c r="BK368" s="118">
        <f>ROUND(L368*K368,2)</f>
        <v>0</v>
      </c>
      <c r="BL368" s="23" t="s">
        <v>294</v>
      </c>
      <c r="BM368" s="23" t="s">
        <v>531</v>
      </c>
    </row>
    <row r="369" spans="2:65" s="1" customFormat="1" ht="25.5" customHeight="1">
      <c r="B369" s="142"/>
      <c r="C369" s="171" t="s">
        <v>532</v>
      </c>
      <c r="D369" s="171" t="s">
        <v>193</v>
      </c>
      <c r="E369" s="172" t="s">
        <v>533</v>
      </c>
      <c r="F369" s="268" t="s">
        <v>534</v>
      </c>
      <c r="G369" s="268"/>
      <c r="H369" s="268"/>
      <c r="I369" s="268"/>
      <c r="J369" s="173" t="s">
        <v>288</v>
      </c>
      <c r="K369" s="174">
        <v>10</v>
      </c>
      <c r="L369" s="277">
        <v>0</v>
      </c>
      <c r="M369" s="277"/>
      <c r="N369" s="267">
        <f>ROUND(L369*K369,2)</f>
        <v>0</v>
      </c>
      <c r="O369" s="267"/>
      <c r="P369" s="267"/>
      <c r="Q369" s="267"/>
      <c r="R369" s="145"/>
      <c r="T369" s="175" t="s">
        <v>5</v>
      </c>
      <c r="U369" s="48" t="s">
        <v>42</v>
      </c>
      <c r="V369" s="40"/>
      <c r="W369" s="176">
        <f>V369*K369</f>
        <v>0</v>
      </c>
      <c r="X369" s="176">
        <v>0</v>
      </c>
      <c r="Y369" s="176">
        <f>X369*K369</f>
        <v>0</v>
      </c>
      <c r="Z369" s="176">
        <v>4.1000000000000003E-3</v>
      </c>
      <c r="AA369" s="177">
        <f>Z369*K369</f>
        <v>4.1000000000000002E-2</v>
      </c>
      <c r="AR369" s="23" t="s">
        <v>294</v>
      </c>
      <c r="AT369" s="23" t="s">
        <v>193</v>
      </c>
      <c r="AU369" s="23" t="s">
        <v>87</v>
      </c>
      <c r="AY369" s="23" t="s">
        <v>192</v>
      </c>
      <c r="BE369" s="118">
        <f>IF(U369="základná",N369,0)</f>
        <v>0</v>
      </c>
      <c r="BF369" s="118">
        <f>IF(U369="znížená",N369,0)</f>
        <v>0</v>
      </c>
      <c r="BG369" s="118">
        <f>IF(U369="zákl. prenesená",N369,0)</f>
        <v>0</v>
      </c>
      <c r="BH369" s="118">
        <f>IF(U369="zníž. prenesená",N369,0)</f>
        <v>0</v>
      </c>
      <c r="BI369" s="118">
        <f>IF(U369="nulová",N369,0)</f>
        <v>0</v>
      </c>
      <c r="BJ369" s="23" t="s">
        <v>87</v>
      </c>
      <c r="BK369" s="118">
        <f>ROUND(L369*K369,2)</f>
        <v>0</v>
      </c>
      <c r="BL369" s="23" t="s">
        <v>294</v>
      </c>
      <c r="BM369" s="23" t="s">
        <v>535</v>
      </c>
    </row>
    <row r="370" spans="2:65" s="1" customFormat="1" ht="25.5" customHeight="1">
      <c r="B370" s="142"/>
      <c r="C370" s="171" t="s">
        <v>536</v>
      </c>
      <c r="D370" s="171" t="s">
        <v>193</v>
      </c>
      <c r="E370" s="172" t="s">
        <v>537</v>
      </c>
      <c r="F370" s="268" t="s">
        <v>538</v>
      </c>
      <c r="G370" s="268"/>
      <c r="H370" s="268"/>
      <c r="I370" s="268"/>
      <c r="J370" s="173" t="s">
        <v>288</v>
      </c>
      <c r="K370" s="174">
        <v>40</v>
      </c>
      <c r="L370" s="277">
        <v>0</v>
      </c>
      <c r="M370" s="277"/>
      <c r="N370" s="267">
        <f>ROUND(L370*K370,2)</f>
        <v>0</v>
      </c>
      <c r="O370" s="267"/>
      <c r="P370" s="267"/>
      <c r="Q370" s="267"/>
      <c r="R370" s="145"/>
      <c r="T370" s="175" t="s">
        <v>5</v>
      </c>
      <c r="U370" s="48" t="s">
        <v>42</v>
      </c>
      <c r="V370" s="40"/>
      <c r="W370" s="176">
        <f>V370*K370</f>
        <v>0</v>
      </c>
      <c r="X370" s="176">
        <v>0</v>
      </c>
      <c r="Y370" s="176">
        <f>X370*K370</f>
        <v>0</v>
      </c>
      <c r="Z370" s="176">
        <v>9.0000000000000006E-5</v>
      </c>
      <c r="AA370" s="177">
        <f>Z370*K370</f>
        <v>3.6000000000000003E-3</v>
      </c>
      <c r="AR370" s="23" t="s">
        <v>294</v>
      </c>
      <c r="AT370" s="23" t="s">
        <v>193</v>
      </c>
      <c r="AU370" s="23" t="s">
        <v>87</v>
      </c>
      <c r="AY370" s="23" t="s">
        <v>192</v>
      </c>
      <c r="BE370" s="118">
        <f>IF(U370="základná",N370,0)</f>
        <v>0</v>
      </c>
      <c r="BF370" s="118">
        <f>IF(U370="znížená",N370,0)</f>
        <v>0</v>
      </c>
      <c r="BG370" s="118">
        <f>IF(U370="zákl. prenesená",N370,0)</f>
        <v>0</v>
      </c>
      <c r="BH370" s="118">
        <f>IF(U370="zníž. prenesená",N370,0)</f>
        <v>0</v>
      </c>
      <c r="BI370" s="118">
        <f>IF(U370="nulová",N370,0)</f>
        <v>0</v>
      </c>
      <c r="BJ370" s="23" t="s">
        <v>87</v>
      </c>
      <c r="BK370" s="118">
        <f>ROUND(L370*K370,2)</f>
        <v>0</v>
      </c>
      <c r="BL370" s="23" t="s">
        <v>294</v>
      </c>
      <c r="BM370" s="23" t="s">
        <v>539</v>
      </c>
    </row>
    <row r="371" spans="2:65" s="1" customFormat="1" ht="25.5" customHeight="1">
      <c r="B371" s="142"/>
      <c r="C371" s="171" t="s">
        <v>540</v>
      </c>
      <c r="D371" s="171" t="s">
        <v>193</v>
      </c>
      <c r="E371" s="172" t="s">
        <v>541</v>
      </c>
      <c r="F371" s="268" t="s">
        <v>542</v>
      </c>
      <c r="G371" s="268"/>
      <c r="H371" s="268"/>
      <c r="I371" s="268"/>
      <c r="J371" s="173" t="s">
        <v>467</v>
      </c>
      <c r="K371" s="174">
        <v>29.7</v>
      </c>
      <c r="L371" s="277">
        <v>0</v>
      </c>
      <c r="M371" s="277"/>
      <c r="N371" s="267">
        <f>ROUND(L371*K371,2)</f>
        <v>0</v>
      </c>
      <c r="O371" s="267"/>
      <c r="P371" s="267"/>
      <c r="Q371" s="267"/>
      <c r="R371" s="145"/>
      <c r="T371" s="175" t="s">
        <v>5</v>
      </c>
      <c r="U371" s="48" t="s">
        <v>42</v>
      </c>
      <c r="V371" s="40"/>
      <c r="W371" s="176">
        <f>V371*K371</f>
        <v>0</v>
      </c>
      <c r="X371" s="176">
        <v>0</v>
      </c>
      <c r="Y371" s="176">
        <f>X371*K371</f>
        <v>0</v>
      </c>
      <c r="Z371" s="176">
        <v>1.3500000000000001E-3</v>
      </c>
      <c r="AA371" s="177">
        <f>Z371*K371</f>
        <v>4.0094999999999999E-2</v>
      </c>
      <c r="AR371" s="23" t="s">
        <v>294</v>
      </c>
      <c r="AT371" s="23" t="s">
        <v>193</v>
      </c>
      <c r="AU371" s="23" t="s">
        <v>87</v>
      </c>
      <c r="AY371" s="23" t="s">
        <v>192</v>
      </c>
      <c r="BE371" s="118">
        <f>IF(U371="základná",N371,0)</f>
        <v>0</v>
      </c>
      <c r="BF371" s="118">
        <f>IF(U371="znížená",N371,0)</f>
        <v>0</v>
      </c>
      <c r="BG371" s="118">
        <f>IF(U371="zákl. prenesená",N371,0)</f>
        <v>0</v>
      </c>
      <c r="BH371" s="118">
        <f>IF(U371="zníž. prenesená",N371,0)</f>
        <v>0</v>
      </c>
      <c r="BI371" s="118">
        <f>IF(U371="nulová",N371,0)</f>
        <v>0</v>
      </c>
      <c r="BJ371" s="23" t="s">
        <v>87</v>
      </c>
      <c r="BK371" s="118">
        <f>ROUND(L371*K371,2)</f>
        <v>0</v>
      </c>
      <c r="BL371" s="23" t="s">
        <v>294</v>
      </c>
      <c r="BM371" s="23" t="s">
        <v>543</v>
      </c>
    </row>
    <row r="372" spans="2:65" s="11" customFormat="1" ht="16.5" customHeight="1">
      <c r="B372" s="178"/>
      <c r="C372" s="179"/>
      <c r="D372" s="179"/>
      <c r="E372" s="180" t="s">
        <v>5</v>
      </c>
      <c r="F372" s="269" t="s">
        <v>290</v>
      </c>
      <c r="G372" s="270"/>
      <c r="H372" s="270"/>
      <c r="I372" s="270"/>
      <c r="J372" s="179"/>
      <c r="K372" s="180" t="s">
        <v>5</v>
      </c>
      <c r="L372" s="179"/>
      <c r="M372" s="179"/>
      <c r="N372" s="179"/>
      <c r="O372" s="179"/>
      <c r="P372" s="179"/>
      <c r="Q372" s="179"/>
      <c r="R372" s="181"/>
      <c r="T372" s="182"/>
      <c r="U372" s="179"/>
      <c r="V372" s="179"/>
      <c r="W372" s="179"/>
      <c r="X372" s="179"/>
      <c r="Y372" s="179"/>
      <c r="Z372" s="179"/>
      <c r="AA372" s="183"/>
      <c r="AT372" s="184" t="s">
        <v>216</v>
      </c>
      <c r="AU372" s="184" t="s">
        <v>87</v>
      </c>
      <c r="AV372" s="11" t="s">
        <v>82</v>
      </c>
      <c r="AW372" s="11" t="s">
        <v>32</v>
      </c>
      <c r="AX372" s="11" t="s">
        <v>75</v>
      </c>
      <c r="AY372" s="184" t="s">
        <v>192</v>
      </c>
    </row>
    <row r="373" spans="2:65" s="12" customFormat="1" ht="25.5" customHeight="1">
      <c r="B373" s="185"/>
      <c r="C373" s="186"/>
      <c r="D373" s="186"/>
      <c r="E373" s="187" t="s">
        <v>5</v>
      </c>
      <c r="F373" s="271" t="s">
        <v>544</v>
      </c>
      <c r="G373" s="272"/>
      <c r="H373" s="272"/>
      <c r="I373" s="272"/>
      <c r="J373" s="186"/>
      <c r="K373" s="188">
        <v>17.75</v>
      </c>
      <c r="L373" s="186"/>
      <c r="M373" s="186"/>
      <c r="N373" s="186"/>
      <c r="O373" s="186"/>
      <c r="P373" s="186"/>
      <c r="Q373" s="186"/>
      <c r="R373" s="189"/>
      <c r="T373" s="190"/>
      <c r="U373" s="186"/>
      <c r="V373" s="186"/>
      <c r="W373" s="186"/>
      <c r="X373" s="186"/>
      <c r="Y373" s="186"/>
      <c r="Z373" s="186"/>
      <c r="AA373" s="191"/>
      <c r="AT373" s="192" t="s">
        <v>216</v>
      </c>
      <c r="AU373" s="192" t="s">
        <v>87</v>
      </c>
      <c r="AV373" s="12" t="s">
        <v>87</v>
      </c>
      <c r="AW373" s="12" t="s">
        <v>32</v>
      </c>
      <c r="AX373" s="12" t="s">
        <v>75</v>
      </c>
      <c r="AY373" s="192" t="s">
        <v>192</v>
      </c>
    </row>
    <row r="374" spans="2:65" s="12" customFormat="1" ht="16.5" customHeight="1">
      <c r="B374" s="185"/>
      <c r="C374" s="186"/>
      <c r="D374" s="186"/>
      <c r="E374" s="187" t="s">
        <v>5</v>
      </c>
      <c r="F374" s="271" t="s">
        <v>545</v>
      </c>
      <c r="G374" s="272"/>
      <c r="H374" s="272"/>
      <c r="I374" s="272"/>
      <c r="J374" s="186"/>
      <c r="K374" s="188">
        <v>6.55</v>
      </c>
      <c r="L374" s="186"/>
      <c r="M374" s="186"/>
      <c r="N374" s="186"/>
      <c r="O374" s="186"/>
      <c r="P374" s="186"/>
      <c r="Q374" s="186"/>
      <c r="R374" s="189"/>
      <c r="T374" s="190"/>
      <c r="U374" s="186"/>
      <c r="V374" s="186"/>
      <c r="W374" s="186"/>
      <c r="X374" s="186"/>
      <c r="Y374" s="186"/>
      <c r="Z374" s="186"/>
      <c r="AA374" s="191"/>
      <c r="AT374" s="192" t="s">
        <v>216</v>
      </c>
      <c r="AU374" s="192" t="s">
        <v>87</v>
      </c>
      <c r="AV374" s="12" t="s">
        <v>87</v>
      </c>
      <c r="AW374" s="12" t="s">
        <v>32</v>
      </c>
      <c r="AX374" s="12" t="s">
        <v>75</v>
      </c>
      <c r="AY374" s="192" t="s">
        <v>192</v>
      </c>
    </row>
    <row r="375" spans="2:65" s="11" customFormat="1" ht="16.5" customHeight="1">
      <c r="B375" s="178"/>
      <c r="C375" s="179"/>
      <c r="D375" s="179"/>
      <c r="E375" s="180" t="s">
        <v>5</v>
      </c>
      <c r="F375" s="273" t="s">
        <v>546</v>
      </c>
      <c r="G375" s="274"/>
      <c r="H375" s="274"/>
      <c r="I375" s="274"/>
      <c r="J375" s="179"/>
      <c r="K375" s="180" t="s">
        <v>5</v>
      </c>
      <c r="L375" s="179"/>
      <c r="M375" s="179"/>
      <c r="N375" s="179"/>
      <c r="O375" s="179"/>
      <c r="P375" s="179"/>
      <c r="Q375" s="179"/>
      <c r="R375" s="181"/>
      <c r="T375" s="182"/>
      <c r="U375" s="179"/>
      <c r="V375" s="179"/>
      <c r="W375" s="179"/>
      <c r="X375" s="179"/>
      <c r="Y375" s="179"/>
      <c r="Z375" s="179"/>
      <c r="AA375" s="183"/>
      <c r="AT375" s="184" t="s">
        <v>216</v>
      </c>
      <c r="AU375" s="184" t="s">
        <v>87</v>
      </c>
      <c r="AV375" s="11" t="s">
        <v>82</v>
      </c>
      <c r="AW375" s="11" t="s">
        <v>32</v>
      </c>
      <c r="AX375" s="11" t="s">
        <v>75</v>
      </c>
      <c r="AY375" s="184" t="s">
        <v>192</v>
      </c>
    </row>
    <row r="376" spans="2:65" s="12" customFormat="1" ht="16.5" customHeight="1">
      <c r="B376" s="185"/>
      <c r="C376" s="186"/>
      <c r="D376" s="186"/>
      <c r="E376" s="187" t="s">
        <v>5</v>
      </c>
      <c r="F376" s="271" t="s">
        <v>547</v>
      </c>
      <c r="G376" s="272"/>
      <c r="H376" s="272"/>
      <c r="I376" s="272"/>
      <c r="J376" s="186"/>
      <c r="K376" s="188">
        <v>5.4</v>
      </c>
      <c r="L376" s="186"/>
      <c r="M376" s="186"/>
      <c r="N376" s="186"/>
      <c r="O376" s="186"/>
      <c r="P376" s="186"/>
      <c r="Q376" s="186"/>
      <c r="R376" s="189"/>
      <c r="T376" s="190"/>
      <c r="U376" s="186"/>
      <c r="V376" s="186"/>
      <c r="W376" s="186"/>
      <c r="X376" s="186"/>
      <c r="Y376" s="186"/>
      <c r="Z376" s="186"/>
      <c r="AA376" s="191"/>
      <c r="AT376" s="192" t="s">
        <v>216</v>
      </c>
      <c r="AU376" s="192" t="s">
        <v>87</v>
      </c>
      <c r="AV376" s="12" t="s">
        <v>87</v>
      </c>
      <c r="AW376" s="12" t="s">
        <v>32</v>
      </c>
      <c r="AX376" s="12" t="s">
        <v>75</v>
      </c>
      <c r="AY376" s="192" t="s">
        <v>192</v>
      </c>
    </row>
    <row r="377" spans="2:65" s="13" customFormat="1" ht="16.5" customHeight="1">
      <c r="B377" s="193"/>
      <c r="C377" s="194"/>
      <c r="D377" s="194"/>
      <c r="E377" s="195" t="s">
        <v>5</v>
      </c>
      <c r="F377" s="275" t="s">
        <v>249</v>
      </c>
      <c r="G377" s="276"/>
      <c r="H377" s="276"/>
      <c r="I377" s="276"/>
      <c r="J377" s="194"/>
      <c r="K377" s="196">
        <v>29.7</v>
      </c>
      <c r="L377" s="194"/>
      <c r="M377" s="194"/>
      <c r="N377" s="194"/>
      <c r="O377" s="194"/>
      <c r="P377" s="194"/>
      <c r="Q377" s="194"/>
      <c r="R377" s="197"/>
      <c r="T377" s="198"/>
      <c r="U377" s="194"/>
      <c r="V377" s="194"/>
      <c r="W377" s="194"/>
      <c r="X377" s="194"/>
      <c r="Y377" s="194"/>
      <c r="Z377" s="194"/>
      <c r="AA377" s="199"/>
      <c r="AT377" s="200" t="s">
        <v>216</v>
      </c>
      <c r="AU377" s="200" t="s">
        <v>87</v>
      </c>
      <c r="AV377" s="13" t="s">
        <v>197</v>
      </c>
      <c r="AW377" s="13" t="s">
        <v>32</v>
      </c>
      <c r="AX377" s="13" t="s">
        <v>82</v>
      </c>
      <c r="AY377" s="200" t="s">
        <v>192</v>
      </c>
    </row>
    <row r="378" spans="2:65" s="1" customFormat="1" ht="38.25" customHeight="1">
      <c r="B378" s="142"/>
      <c r="C378" s="171" t="s">
        <v>548</v>
      </c>
      <c r="D378" s="171" t="s">
        <v>193</v>
      </c>
      <c r="E378" s="172" t="s">
        <v>549</v>
      </c>
      <c r="F378" s="268" t="s">
        <v>550</v>
      </c>
      <c r="G378" s="268"/>
      <c r="H378" s="268"/>
      <c r="I378" s="268"/>
      <c r="J378" s="173" t="s">
        <v>467</v>
      </c>
      <c r="K378" s="174">
        <v>39.229999999999997</v>
      </c>
      <c r="L378" s="277">
        <v>0</v>
      </c>
      <c r="M378" s="277"/>
      <c r="N378" s="267">
        <f>ROUND(L378*K378,2)</f>
        <v>0</v>
      </c>
      <c r="O378" s="267"/>
      <c r="P378" s="267"/>
      <c r="Q378" s="267"/>
      <c r="R378" s="145"/>
      <c r="T378" s="175" t="s">
        <v>5</v>
      </c>
      <c r="U378" s="48" t="s">
        <v>42</v>
      </c>
      <c r="V378" s="40"/>
      <c r="W378" s="176">
        <f>V378*K378</f>
        <v>0</v>
      </c>
      <c r="X378" s="176">
        <v>0</v>
      </c>
      <c r="Y378" s="176">
        <f>X378*K378</f>
        <v>0</v>
      </c>
      <c r="Z378" s="176">
        <v>3.3E-3</v>
      </c>
      <c r="AA378" s="177">
        <f>Z378*K378</f>
        <v>0.12945899999999999</v>
      </c>
      <c r="AR378" s="23" t="s">
        <v>294</v>
      </c>
      <c r="AT378" s="23" t="s">
        <v>193</v>
      </c>
      <c r="AU378" s="23" t="s">
        <v>87</v>
      </c>
      <c r="AY378" s="23" t="s">
        <v>192</v>
      </c>
      <c r="BE378" s="118">
        <f>IF(U378="základná",N378,0)</f>
        <v>0</v>
      </c>
      <c r="BF378" s="118">
        <f>IF(U378="znížená",N378,0)</f>
        <v>0</v>
      </c>
      <c r="BG378" s="118">
        <f>IF(U378="zákl. prenesená",N378,0)</f>
        <v>0</v>
      </c>
      <c r="BH378" s="118">
        <f>IF(U378="zníž. prenesená",N378,0)</f>
        <v>0</v>
      </c>
      <c r="BI378" s="118">
        <f>IF(U378="nulová",N378,0)</f>
        <v>0</v>
      </c>
      <c r="BJ378" s="23" t="s">
        <v>87</v>
      </c>
      <c r="BK378" s="118">
        <f>ROUND(L378*K378,2)</f>
        <v>0</v>
      </c>
      <c r="BL378" s="23" t="s">
        <v>294</v>
      </c>
      <c r="BM378" s="23" t="s">
        <v>551</v>
      </c>
    </row>
    <row r="379" spans="2:65" s="11" customFormat="1" ht="16.5" customHeight="1">
      <c r="B379" s="178"/>
      <c r="C379" s="179"/>
      <c r="D379" s="179"/>
      <c r="E379" s="180" t="s">
        <v>5</v>
      </c>
      <c r="F379" s="269" t="s">
        <v>515</v>
      </c>
      <c r="G379" s="270"/>
      <c r="H379" s="270"/>
      <c r="I379" s="270"/>
      <c r="J379" s="179"/>
      <c r="K379" s="180" t="s">
        <v>5</v>
      </c>
      <c r="L379" s="179"/>
      <c r="M379" s="179"/>
      <c r="N379" s="179"/>
      <c r="O379" s="179"/>
      <c r="P379" s="179"/>
      <c r="Q379" s="179"/>
      <c r="R379" s="181"/>
      <c r="T379" s="182"/>
      <c r="U379" s="179"/>
      <c r="V379" s="179"/>
      <c r="W379" s="179"/>
      <c r="X379" s="179"/>
      <c r="Y379" s="179"/>
      <c r="Z379" s="179"/>
      <c r="AA379" s="183"/>
      <c r="AT379" s="184" t="s">
        <v>216</v>
      </c>
      <c r="AU379" s="184" t="s">
        <v>87</v>
      </c>
      <c r="AV379" s="11" t="s">
        <v>82</v>
      </c>
      <c r="AW379" s="11" t="s">
        <v>32</v>
      </c>
      <c r="AX379" s="11" t="s">
        <v>75</v>
      </c>
      <c r="AY379" s="184" t="s">
        <v>192</v>
      </c>
    </row>
    <row r="380" spans="2:65" s="12" customFormat="1" ht="16.5" customHeight="1">
      <c r="B380" s="185"/>
      <c r="C380" s="186"/>
      <c r="D380" s="186"/>
      <c r="E380" s="187" t="s">
        <v>5</v>
      </c>
      <c r="F380" s="271" t="s">
        <v>552</v>
      </c>
      <c r="G380" s="272"/>
      <c r="H380" s="272"/>
      <c r="I380" s="272"/>
      <c r="J380" s="186"/>
      <c r="K380" s="188">
        <v>39.229999999999997</v>
      </c>
      <c r="L380" s="186"/>
      <c r="M380" s="186"/>
      <c r="N380" s="186"/>
      <c r="O380" s="186"/>
      <c r="P380" s="186"/>
      <c r="Q380" s="186"/>
      <c r="R380" s="189"/>
      <c r="T380" s="190"/>
      <c r="U380" s="186"/>
      <c r="V380" s="186"/>
      <c r="W380" s="186"/>
      <c r="X380" s="186"/>
      <c r="Y380" s="186"/>
      <c r="Z380" s="186"/>
      <c r="AA380" s="191"/>
      <c r="AT380" s="192" t="s">
        <v>216</v>
      </c>
      <c r="AU380" s="192" t="s">
        <v>87</v>
      </c>
      <c r="AV380" s="12" t="s">
        <v>87</v>
      </c>
      <c r="AW380" s="12" t="s">
        <v>32</v>
      </c>
      <c r="AX380" s="12" t="s">
        <v>82</v>
      </c>
      <c r="AY380" s="192" t="s">
        <v>192</v>
      </c>
    </row>
    <row r="381" spans="2:65" s="1" customFormat="1" ht="25.5" customHeight="1">
      <c r="B381" s="142"/>
      <c r="C381" s="171" t="s">
        <v>553</v>
      </c>
      <c r="D381" s="171" t="s">
        <v>193</v>
      </c>
      <c r="E381" s="172" t="s">
        <v>554</v>
      </c>
      <c r="F381" s="268" t="s">
        <v>555</v>
      </c>
      <c r="G381" s="268"/>
      <c r="H381" s="268"/>
      <c r="I381" s="268"/>
      <c r="J381" s="173" t="s">
        <v>288</v>
      </c>
      <c r="K381" s="174">
        <v>3</v>
      </c>
      <c r="L381" s="277">
        <v>0</v>
      </c>
      <c r="M381" s="277"/>
      <c r="N381" s="267">
        <f>ROUND(L381*K381,2)</f>
        <v>0</v>
      </c>
      <c r="O381" s="267"/>
      <c r="P381" s="267"/>
      <c r="Q381" s="267"/>
      <c r="R381" s="145"/>
      <c r="T381" s="175" t="s">
        <v>5</v>
      </c>
      <c r="U381" s="48" t="s">
        <v>42</v>
      </c>
      <c r="V381" s="40"/>
      <c r="W381" s="176">
        <f>V381*K381</f>
        <v>0</v>
      </c>
      <c r="X381" s="176">
        <v>0</v>
      </c>
      <c r="Y381" s="176">
        <f>X381*K381</f>
        <v>0</v>
      </c>
      <c r="Z381" s="176">
        <v>2.8999999999999998E-3</v>
      </c>
      <c r="AA381" s="177">
        <f>Z381*K381</f>
        <v>8.6999999999999994E-3</v>
      </c>
      <c r="AR381" s="23" t="s">
        <v>294</v>
      </c>
      <c r="AT381" s="23" t="s">
        <v>193</v>
      </c>
      <c r="AU381" s="23" t="s">
        <v>87</v>
      </c>
      <c r="AY381" s="23" t="s">
        <v>192</v>
      </c>
      <c r="BE381" s="118">
        <f>IF(U381="základná",N381,0)</f>
        <v>0</v>
      </c>
      <c r="BF381" s="118">
        <f>IF(U381="znížená",N381,0)</f>
        <v>0</v>
      </c>
      <c r="BG381" s="118">
        <f>IF(U381="zákl. prenesená",N381,0)</f>
        <v>0</v>
      </c>
      <c r="BH381" s="118">
        <f>IF(U381="zníž. prenesená",N381,0)</f>
        <v>0</v>
      </c>
      <c r="BI381" s="118">
        <f>IF(U381="nulová",N381,0)</f>
        <v>0</v>
      </c>
      <c r="BJ381" s="23" t="s">
        <v>87</v>
      </c>
      <c r="BK381" s="118">
        <f>ROUND(L381*K381,2)</f>
        <v>0</v>
      </c>
      <c r="BL381" s="23" t="s">
        <v>294</v>
      </c>
      <c r="BM381" s="23" t="s">
        <v>556</v>
      </c>
    </row>
    <row r="382" spans="2:65" s="1" customFormat="1" ht="25.5" customHeight="1">
      <c r="B382" s="142"/>
      <c r="C382" s="171" t="s">
        <v>557</v>
      </c>
      <c r="D382" s="171" t="s">
        <v>193</v>
      </c>
      <c r="E382" s="172" t="s">
        <v>558</v>
      </c>
      <c r="F382" s="268" t="s">
        <v>559</v>
      </c>
      <c r="G382" s="268"/>
      <c r="H382" s="268"/>
      <c r="I382" s="268"/>
      <c r="J382" s="173" t="s">
        <v>467</v>
      </c>
      <c r="K382" s="174">
        <v>12.59</v>
      </c>
      <c r="L382" s="277">
        <v>0</v>
      </c>
      <c r="M382" s="277"/>
      <c r="N382" s="267">
        <f>ROUND(L382*K382,2)</f>
        <v>0</v>
      </c>
      <c r="O382" s="267"/>
      <c r="P382" s="267"/>
      <c r="Q382" s="267"/>
      <c r="R382" s="145"/>
      <c r="T382" s="175" t="s">
        <v>5</v>
      </c>
      <c r="U382" s="48" t="s">
        <v>42</v>
      </c>
      <c r="V382" s="40"/>
      <c r="W382" s="176">
        <f>V382*K382</f>
        <v>0</v>
      </c>
      <c r="X382" s="176">
        <v>0</v>
      </c>
      <c r="Y382" s="176">
        <f>X382*K382</f>
        <v>0</v>
      </c>
      <c r="Z382" s="176">
        <v>3.5599999999999998E-3</v>
      </c>
      <c r="AA382" s="177">
        <f>Z382*K382</f>
        <v>4.4820399999999996E-2</v>
      </c>
      <c r="AR382" s="23" t="s">
        <v>294</v>
      </c>
      <c r="AT382" s="23" t="s">
        <v>193</v>
      </c>
      <c r="AU382" s="23" t="s">
        <v>87</v>
      </c>
      <c r="AY382" s="23" t="s">
        <v>192</v>
      </c>
      <c r="BE382" s="118">
        <f>IF(U382="základná",N382,0)</f>
        <v>0</v>
      </c>
      <c r="BF382" s="118">
        <f>IF(U382="znížená",N382,0)</f>
        <v>0</v>
      </c>
      <c r="BG382" s="118">
        <f>IF(U382="zákl. prenesená",N382,0)</f>
        <v>0</v>
      </c>
      <c r="BH382" s="118">
        <f>IF(U382="zníž. prenesená",N382,0)</f>
        <v>0</v>
      </c>
      <c r="BI382" s="118">
        <f>IF(U382="nulová",N382,0)</f>
        <v>0</v>
      </c>
      <c r="BJ382" s="23" t="s">
        <v>87</v>
      </c>
      <c r="BK382" s="118">
        <f>ROUND(L382*K382,2)</f>
        <v>0</v>
      </c>
      <c r="BL382" s="23" t="s">
        <v>294</v>
      </c>
      <c r="BM382" s="23" t="s">
        <v>560</v>
      </c>
    </row>
    <row r="383" spans="2:65" s="11" customFormat="1" ht="16.5" customHeight="1">
      <c r="B383" s="178"/>
      <c r="C383" s="179"/>
      <c r="D383" s="179"/>
      <c r="E383" s="180" t="s">
        <v>5</v>
      </c>
      <c r="F383" s="269" t="s">
        <v>515</v>
      </c>
      <c r="G383" s="270"/>
      <c r="H383" s="270"/>
      <c r="I383" s="270"/>
      <c r="J383" s="179"/>
      <c r="K383" s="180" t="s">
        <v>5</v>
      </c>
      <c r="L383" s="179"/>
      <c r="M383" s="179"/>
      <c r="N383" s="179"/>
      <c r="O383" s="179"/>
      <c r="P383" s="179"/>
      <c r="Q383" s="179"/>
      <c r="R383" s="181"/>
      <c r="T383" s="182"/>
      <c r="U383" s="179"/>
      <c r="V383" s="179"/>
      <c r="W383" s="179"/>
      <c r="X383" s="179"/>
      <c r="Y383" s="179"/>
      <c r="Z383" s="179"/>
      <c r="AA383" s="183"/>
      <c r="AT383" s="184" t="s">
        <v>216</v>
      </c>
      <c r="AU383" s="184" t="s">
        <v>87</v>
      </c>
      <c r="AV383" s="11" t="s">
        <v>82</v>
      </c>
      <c r="AW383" s="11" t="s">
        <v>32</v>
      </c>
      <c r="AX383" s="11" t="s">
        <v>75</v>
      </c>
      <c r="AY383" s="184" t="s">
        <v>192</v>
      </c>
    </row>
    <row r="384" spans="2:65" s="12" customFormat="1" ht="16.5" customHeight="1">
      <c r="B384" s="185"/>
      <c r="C384" s="186"/>
      <c r="D384" s="186"/>
      <c r="E384" s="187" t="s">
        <v>5</v>
      </c>
      <c r="F384" s="271" t="s">
        <v>561</v>
      </c>
      <c r="G384" s="272"/>
      <c r="H384" s="272"/>
      <c r="I384" s="272"/>
      <c r="J384" s="186"/>
      <c r="K384" s="188">
        <v>12.59</v>
      </c>
      <c r="L384" s="186"/>
      <c r="M384" s="186"/>
      <c r="N384" s="186"/>
      <c r="O384" s="186"/>
      <c r="P384" s="186"/>
      <c r="Q384" s="186"/>
      <c r="R384" s="189"/>
      <c r="T384" s="190"/>
      <c r="U384" s="186"/>
      <c r="V384" s="186"/>
      <c r="W384" s="186"/>
      <c r="X384" s="186"/>
      <c r="Y384" s="186"/>
      <c r="Z384" s="186"/>
      <c r="AA384" s="191"/>
      <c r="AT384" s="192" t="s">
        <v>216</v>
      </c>
      <c r="AU384" s="192" t="s">
        <v>87</v>
      </c>
      <c r="AV384" s="12" t="s">
        <v>87</v>
      </c>
      <c r="AW384" s="12" t="s">
        <v>32</v>
      </c>
      <c r="AX384" s="12" t="s">
        <v>82</v>
      </c>
      <c r="AY384" s="192" t="s">
        <v>192</v>
      </c>
    </row>
    <row r="385" spans="2:65" s="1" customFormat="1" ht="38.25" customHeight="1">
      <c r="B385" s="142"/>
      <c r="C385" s="171" t="s">
        <v>562</v>
      </c>
      <c r="D385" s="171" t="s">
        <v>193</v>
      </c>
      <c r="E385" s="172" t="s">
        <v>563</v>
      </c>
      <c r="F385" s="268" t="s">
        <v>564</v>
      </c>
      <c r="G385" s="268"/>
      <c r="H385" s="268"/>
      <c r="I385" s="268"/>
      <c r="J385" s="173" t="s">
        <v>288</v>
      </c>
      <c r="K385" s="174">
        <v>3</v>
      </c>
      <c r="L385" s="277">
        <v>0</v>
      </c>
      <c r="M385" s="277"/>
      <c r="N385" s="267">
        <f>ROUND(L385*K385,2)</f>
        <v>0</v>
      </c>
      <c r="O385" s="267"/>
      <c r="P385" s="267"/>
      <c r="Q385" s="267"/>
      <c r="R385" s="145"/>
      <c r="T385" s="175" t="s">
        <v>5</v>
      </c>
      <c r="U385" s="48" t="s">
        <v>42</v>
      </c>
      <c r="V385" s="40"/>
      <c r="W385" s="176">
        <f>V385*K385</f>
        <v>0</v>
      </c>
      <c r="X385" s="176">
        <v>0</v>
      </c>
      <c r="Y385" s="176">
        <f>X385*K385</f>
        <v>0</v>
      </c>
      <c r="Z385" s="176">
        <v>6.8999999999999997E-4</v>
      </c>
      <c r="AA385" s="177">
        <f>Z385*K385</f>
        <v>2.0699999999999998E-3</v>
      </c>
      <c r="AR385" s="23" t="s">
        <v>294</v>
      </c>
      <c r="AT385" s="23" t="s">
        <v>193</v>
      </c>
      <c r="AU385" s="23" t="s">
        <v>87</v>
      </c>
      <c r="AY385" s="23" t="s">
        <v>192</v>
      </c>
      <c r="BE385" s="118">
        <f>IF(U385="základná",N385,0)</f>
        <v>0</v>
      </c>
      <c r="BF385" s="118">
        <f>IF(U385="znížená",N385,0)</f>
        <v>0</v>
      </c>
      <c r="BG385" s="118">
        <f>IF(U385="zákl. prenesená",N385,0)</f>
        <v>0</v>
      </c>
      <c r="BH385" s="118">
        <f>IF(U385="zníž. prenesená",N385,0)</f>
        <v>0</v>
      </c>
      <c r="BI385" s="118">
        <f>IF(U385="nulová",N385,0)</f>
        <v>0</v>
      </c>
      <c r="BJ385" s="23" t="s">
        <v>87</v>
      </c>
      <c r="BK385" s="118">
        <f>ROUND(L385*K385,2)</f>
        <v>0</v>
      </c>
      <c r="BL385" s="23" t="s">
        <v>294</v>
      </c>
      <c r="BM385" s="23" t="s">
        <v>565</v>
      </c>
    </row>
    <row r="386" spans="2:65" s="10" customFormat="1" ht="29.85" customHeight="1">
      <c r="B386" s="160"/>
      <c r="C386" s="161"/>
      <c r="D386" s="170" t="s">
        <v>162</v>
      </c>
      <c r="E386" s="170"/>
      <c r="F386" s="170"/>
      <c r="G386" s="170"/>
      <c r="H386" s="170"/>
      <c r="I386" s="170"/>
      <c r="J386" s="170"/>
      <c r="K386" s="170"/>
      <c r="L386" s="170"/>
      <c r="M386" s="170"/>
      <c r="N386" s="315">
        <f>BK386</f>
        <v>0</v>
      </c>
      <c r="O386" s="316"/>
      <c r="P386" s="316"/>
      <c r="Q386" s="316"/>
      <c r="R386" s="163"/>
      <c r="T386" s="164"/>
      <c r="U386" s="161"/>
      <c r="V386" s="161"/>
      <c r="W386" s="165">
        <f>SUM(W387:W396)</f>
        <v>0</v>
      </c>
      <c r="X386" s="161"/>
      <c r="Y386" s="165">
        <f>SUM(Y387:Y396)</f>
        <v>0</v>
      </c>
      <c r="Z386" s="161"/>
      <c r="AA386" s="166">
        <f>SUM(AA387:AA396)</f>
        <v>0.64161770000000007</v>
      </c>
      <c r="AR386" s="167" t="s">
        <v>87</v>
      </c>
      <c r="AT386" s="168" t="s">
        <v>74</v>
      </c>
      <c r="AU386" s="168" t="s">
        <v>82</v>
      </c>
      <c r="AY386" s="167" t="s">
        <v>192</v>
      </c>
      <c r="BK386" s="169">
        <f>SUM(BK387:BK396)</f>
        <v>0</v>
      </c>
    </row>
    <row r="387" spans="2:65" s="1" customFormat="1" ht="25.5" customHeight="1">
      <c r="B387" s="142"/>
      <c r="C387" s="171" t="s">
        <v>566</v>
      </c>
      <c r="D387" s="171" t="s">
        <v>193</v>
      </c>
      <c r="E387" s="172" t="s">
        <v>567</v>
      </c>
      <c r="F387" s="268" t="s">
        <v>568</v>
      </c>
      <c r="G387" s="268"/>
      <c r="H387" s="268"/>
      <c r="I387" s="268"/>
      <c r="J387" s="173" t="s">
        <v>196</v>
      </c>
      <c r="K387" s="174">
        <v>19.864999999999998</v>
      </c>
      <c r="L387" s="277">
        <v>0</v>
      </c>
      <c r="M387" s="277"/>
      <c r="N387" s="267">
        <f>ROUND(L387*K387,2)</f>
        <v>0</v>
      </c>
      <c r="O387" s="267"/>
      <c r="P387" s="267"/>
      <c r="Q387" s="267"/>
      <c r="R387" s="145"/>
      <c r="T387" s="175" t="s">
        <v>5</v>
      </c>
      <c r="U387" s="48" t="s">
        <v>42</v>
      </c>
      <c r="V387" s="40"/>
      <c r="W387" s="176">
        <f>V387*K387</f>
        <v>0</v>
      </c>
      <c r="X387" s="176">
        <v>0</v>
      </c>
      <c r="Y387" s="176">
        <f>X387*K387</f>
        <v>0</v>
      </c>
      <c r="Z387" s="176">
        <v>1.098E-2</v>
      </c>
      <c r="AA387" s="177">
        <f>Z387*K387</f>
        <v>0.2181177</v>
      </c>
      <c r="AR387" s="23" t="s">
        <v>294</v>
      </c>
      <c r="AT387" s="23" t="s">
        <v>193</v>
      </c>
      <c r="AU387" s="23" t="s">
        <v>87</v>
      </c>
      <c r="AY387" s="23" t="s">
        <v>192</v>
      </c>
      <c r="BE387" s="118">
        <f>IF(U387="základná",N387,0)</f>
        <v>0</v>
      </c>
      <c r="BF387" s="118">
        <f>IF(U387="znížená",N387,0)</f>
        <v>0</v>
      </c>
      <c r="BG387" s="118">
        <f>IF(U387="zákl. prenesená",N387,0)</f>
        <v>0</v>
      </c>
      <c r="BH387" s="118">
        <f>IF(U387="zníž. prenesená",N387,0)</f>
        <v>0</v>
      </c>
      <c r="BI387" s="118">
        <f>IF(U387="nulová",N387,0)</f>
        <v>0</v>
      </c>
      <c r="BJ387" s="23" t="s">
        <v>87</v>
      </c>
      <c r="BK387" s="118">
        <f>ROUND(L387*K387,2)</f>
        <v>0</v>
      </c>
      <c r="BL387" s="23" t="s">
        <v>294</v>
      </c>
      <c r="BM387" s="23" t="s">
        <v>569</v>
      </c>
    </row>
    <row r="388" spans="2:65" s="11" customFormat="1" ht="16.5" customHeight="1">
      <c r="B388" s="178"/>
      <c r="C388" s="179"/>
      <c r="D388" s="179"/>
      <c r="E388" s="180" t="s">
        <v>5</v>
      </c>
      <c r="F388" s="269" t="s">
        <v>262</v>
      </c>
      <c r="G388" s="270"/>
      <c r="H388" s="270"/>
      <c r="I388" s="270"/>
      <c r="J388" s="179"/>
      <c r="K388" s="180" t="s">
        <v>5</v>
      </c>
      <c r="L388" s="179"/>
      <c r="M388" s="179"/>
      <c r="N388" s="179"/>
      <c r="O388" s="179"/>
      <c r="P388" s="179"/>
      <c r="Q388" s="179"/>
      <c r="R388" s="181"/>
      <c r="T388" s="182"/>
      <c r="U388" s="179"/>
      <c r="V388" s="179"/>
      <c r="W388" s="179"/>
      <c r="X388" s="179"/>
      <c r="Y388" s="179"/>
      <c r="Z388" s="179"/>
      <c r="AA388" s="183"/>
      <c r="AT388" s="184" t="s">
        <v>216</v>
      </c>
      <c r="AU388" s="184" t="s">
        <v>87</v>
      </c>
      <c r="AV388" s="11" t="s">
        <v>82</v>
      </c>
      <c r="AW388" s="11" t="s">
        <v>32</v>
      </c>
      <c r="AX388" s="11" t="s">
        <v>75</v>
      </c>
      <c r="AY388" s="184" t="s">
        <v>192</v>
      </c>
    </row>
    <row r="389" spans="2:65" s="12" customFormat="1" ht="25.5" customHeight="1">
      <c r="B389" s="185"/>
      <c r="C389" s="186"/>
      <c r="D389" s="186"/>
      <c r="E389" s="187" t="s">
        <v>5</v>
      </c>
      <c r="F389" s="271" t="s">
        <v>570</v>
      </c>
      <c r="G389" s="272"/>
      <c r="H389" s="272"/>
      <c r="I389" s="272"/>
      <c r="J389" s="186"/>
      <c r="K389" s="188">
        <v>2.8250000000000002</v>
      </c>
      <c r="L389" s="186"/>
      <c r="M389" s="186"/>
      <c r="N389" s="186"/>
      <c r="O389" s="186"/>
      <c r="P389" s="186"/>
      <c r="Q389" s="186"/>
      <c r="R389" s="189"/>
      <c r="T389" s="190"/>
      <c r="U389" s="186"/>
      <c r="V389" s="186"/>
      <c r="W389" s="186"/>
      <c r="X389" s="186"/>
      <c r="Y389" s="186"/>
      <c r="Z389" s="186"/>
      <c r="AA389" s="191"/>
      <c r="AT389" s="192" t="s">
        <v>216</v>
      </c>
      <c r="AU389" s="192" t="s">
        <v>87</v>
      </c>
      <c r="AV389" s="12" t="s">
        <v>87</v>
      </c>
      <c r="AW389" s="12" t="s">
        <v>32</v>
      </c>
      <c r="AX389" s="12" t="s">
        <v>75</v>
      </c>
      <c r="AY389" s="192" t="s">
        <v>192</v>
      </c>
    </row>
    <row r="390" spans="2:65" s="11" customFormat="1" ht="16.5" customHeight="1">
      <c r="B390" s="178"/>
      <c r="C390" s="179"/>
      <c r="D390" s="179"/>
      <c r="E390" s="180" t="s">
        <v>5</v>
      </c>
      <c r="F390" s="273" t="s">
        <v>571</v>
      </c>
      <c r="G390" s="274"/>
      <c r="H390" s="274"/>
      <c r="I390" s="274"/>
      <c r="J390" s="179"/>
      <c r="K390" s="180" t="s">
        <v>5</v>
      </c>
      <c r="L390" s="179"/>
      <c r="M390" s="179"/>
      <c r="N390" s="179"/>
      <c r="O390" s="179"/>
      <c r="P390" s="179"/>
      <c r="Q390" s="179"/>
      <c r="R390" s="181"/>
      <c r="T390" s="182"/>
      <c r="U390" s="179"/>
      <c r="V390" s="179"/>
      <c r="W390" s="179"/>
      <c r="X390" s="179"/>
      <c r="Y390" s="179"/>
      <c r="Z390" s="179"/>
      <c r="AA390" s="183"/>
      <c r="AT390" s="184" t="s">
        <v>216</v>
      </c>
      <c r="AU390" s="184" t="s">
        <v>87</v>
      </c>
      <c r="AV390" s="11" t="s">
        <v>82</v>
      </c>
      <c r="AW390" s="11" t="s">
        <v>32</v>
      </c>
      <c r="AX390" s="11" t="s">
        <v>75</v>
      </c>
      <c r="AY390" s="184" t="s">
        <v>192</v>
      </c>
    </row>
    <row r="391" spans="2:65" s="12" customFormat="1" ht="16.5" customHeight="1">
      <c r="B391" s="185"/>
      <c r="C391" s="186"/>
      <c r="D391" s="186"/>
      <c r="E391" s="187" t="s">
        <v>5</v>
      </c>
      <c r="F391" s="271" t="s">
        <v>572</v>
      </c>
      <c r="G391" s="272"/>
      <c r="H391" s="272"/>
      <c r="I391" s="272"/>
      <c r="J391" s="186"/>
      <c r="K391" s="188">
        <v>17.04</v>
      </c>
      <c r="L391" s="186"/>
      <c r="M391" s="186"/>
      <c r="N391" s="186"/>
      <c r="O391" s="186"/>
      <c r="P391" s="186"/>
      <c r="Q391" s="186"/>
      <c r="R391" s="189"/>
      <c r="T391" s="190"/>
      <c r="U391" s="186"/>
      <c r="V391" s="186"/>
      <c r="W391" s="186"/>
      <c r="X391" s="186"/>
      <c r="Y391" s="186"/>
      <c r="Z391" s="186"/>
      <c r="AA391" s="191"/>
      <c r="AT391" s="192" t="s">
        <v>216</v>
      </c>
      <c r="AU391" s="192" t="s">
        <v>87</v>
      </c>
      <c r="AV391" s="12" t="s">
        <v>87</v>
      </c>
      <c r="AW391" s="12" t="s">
        <v>32</v>
      </c>
      <c r="AX391" s="12" t="s">
        <v>75</v>
      </c>
      <c r="AY391" s="192" t="s">
        <v>192</v>
      </c>
    </row>
    <row r="392" spans="2:65" s="13" customFormat="1" ht="16.5" customHeight="1">
      <c r="B392" s="193"/>
      <c r="C392" s="194"/>
      <c r="D392" s="194"/>
      <c r="E392" s="195" t="s">
        <v>5</v>
      </c>
      <c r="F392" s="275" t="s">
        <v>249</v>
      </c>
      <c r="G392" s="276"/>
      <c r="H392" s="276"/>
      <c r="I392" s="276"/>
      <c r="J392" s="194"/>
      <c r="K392" s="196">
        <v>19.864999999999998</v>
      </c>
      <c r="L392" s="194"/>
      <c r="M392" s="194"/>
      <c r="N392" s="194"/>
      <c r="O392" s="194"/>
      <c r="P392" s="194"/>
      <c r="Q392" s="194"/>
      <c r="R392" s="197"/>
      <c r="T392" s="198"/>
      <c r="U392" s="194"/>
      <c r="V392" s="194"/>
      <c r="W392" s="194"/>
      <c r="X392" s="194"/>
      <c r="Y392" s="194"/>
      <c r="Z392" s="194"/>
      <c r="AA392" s="199"/>
      <c r="AT392" s="200" t="s">
        <v>216</v>
      </c>
      <c r="AU392" s="200" t="s">
        <v>87</v>
      </c>
      <c r="AV392" s="13" t="s">
        <v>197</v>
      </c>
      <c r="AW392" s="13" t="s">
        <v>32</v>
      </c>
      <c r="AX392" s="13" t="s">
        <v>82</v>
      </c>
      <c r="AY392" s="200" t="s">
        <v>192</v>
      </c>
    </row>
    <row r="393" spans="2:65" s="1" customFormat="1" ht="25.5" customHeight="1">
      <c r="B393" s="142"/>
      <c r="C393" s="171" t="s">
        <v>573</v>
      </c>
      <c r="D393" s="171" t="s">
        <v>193</v>
      </c>
      <c r="E393" s="172" t="s">
        <v>574</v>
      </c>
      <c r="F393" s="268" t="s">
        <v>575</v>
      </c>
      <c r="G393" s="268"/>
      <c r="H393" s="268"/>
      <c r="I393" s="268"/>
      <c r="J393" s="173" t="s">
        <v>196</v>
      </c>
      <c r="K393" s="174">
        <v>29.95</v>
      </c>
      <c r="L393" s="277">
        <v>0</v>
      </c>
      <c r="M393" s="277"/>
      <c r="N393" s="267">
        <f>ROUND(L393*K393,2)</f>
        <v>0</v>
      </c>
      <c r="O393" s="267"/>
      <c r="P393" s="267"/>
      <c r="Q393" s="267"/>
      <c r="R393" s="145"/>
      <c r="T393" s="175" t="s">
        <v>5</v>
      </c>
      <c r="U393" s="48" t="s">
        <v>42</v>
      </c>
      <c r="V393" s="40"/>
      <c r="W393" s="176">
        <f>V393*K393</f>
        <v>0</v>
      </c>
      <c r="X393" s="176">
        <v>0</v>
      </c>
      <c r="Y393" s="176">
        <f>X393*K393</f>
        <v>0</v>
      </c>
      <c r="Z393" s="176">
        <v>0.01</v>
      </c>
      <c r="AA393" s="177">
        <f>Z393*K393</f>
        <v>0.29949999999999999</v>
      </c>
      <c r="AR393" s="23" t="s">
        <v>294</v>
      </c>
      <c r="AT393" s="23" t="s">
        <v>193</v>
      </c>
      <c r="AU393" s="23" t="s">
        <v>87</v>
      </c>
      <c r="AY393" s="23" t="s">
        <v>192</v>
      </c>
      <c r="BE393" s="118">
        <f>IF(U393="základná",N393,0)</f>
        <v>0</v>
      </c>
      <c r="BF393" s="118">
        <f>IF(U393="znížená",N393,0)</f>
        <v>0</v>
      </c>
      <c r="BG393" s="118">
        <f>IF(U393="zákl. prenesená",N393,0)</f>
        <v>0</v>
      </c>
      <c r="BH393" s="118">
        <f>IF(U393="zníž. prenesená",N393,0)</f>
        <v>0</v>
      </c>
      <c r="BI393" s="118">
        <f>IF(U393="nulová",N393,0)</f>
        <v>0</v>
      </c>
      <c r="BJ393" s="23" t="s">
        <v>87</v>
      </c>
      <c r="BK393" s="118">
        <f>ROUND(L393*K393,2)</f>
        <v>0</v>
      </c>
      <c r="BL393" s="23" t="s">
        <v>294</v>
      </c>
      <c r="BM393" s="23" t="s">
        <v>576</v>
      </c>
    </row>
    <row r="394" spans="2:65" s="1" customFormat="1" ht="25.5" customHeight="1">
      <c r="B394" s="142"/>
      <c r="C394" s="171" t="s">
        <v>577</v>
      </c>
      <c r="D394" s="171" t="s">
        <v>193</v>
      </c>
      <c r="E394" s="172" t="s">
        <v>578</v>
      </c>
      <c r="F394" s="268" t="s">
        <v>579</v>
      </c>
      <c r="G394" s="268"/>
      <c r="H394" s="268"/>
      <c r="I394" s="268"/>
      <c r="J394" s="173" t="s">
        <v>288</v>
      </c>
      <c r="K394" s="174">
        <v>22</v>
      </c>
      <c r="L394" s="277">
        <v>0</v>
      </c>
      <c r="M394" s="277"/>
      <c r="N394" s="267">
        <f>ROUND(L394*K394,2)</f>
        <v>0</v>
      </c>
      <c r="O394" s="267"/>
      <c r="P394" s="267"/>
      <c r="Q394" s="267"/>
      <c r="R394" s="145"/>
      <c r="T394" s="175" t="s">
        <v>5</v>
      </c>
      <c r="U394" s="48" t="s">
        <v>42</v>
      </c>
      <c r="V394" s="40"/>
      <c r="W394" s="176">
        <f>V394*K394</f>
        <v>0</v>
      </c>
      <c r="X394" s="176">
        <v>0</v>
      </c>
      <c r="Y394" s="176">
        <f>X394*K394</f>
        <v>0</v>
      </c>
      <c r="Z394" s="176">
        <v>1E-3</v>
      </c>
      <c r="AA394" s="177">
        <f>Z394*K394</f>
        <v>2.1999999999999999E-2</v>
      </c>
      <c r="AR394" s="23" t="s">
        <v>294</v>
      </c>
      <c r="AT394" s="23" t="s">
        <v>193</v>
      </c>
      <c r="AU394" s="23" t="s">
        <v>87</v>
      </c>
      <c r="AY394" s="23" t="s">
        <v>192</v>
      </c>
      <c r="BE394" s="118">
        <f>IF(U394="základná",N394,0)</f>
        <v>0</v>
      </c>
      <c r="BF394" s="118">
        <f>IF(U394="znížená",N394,0)</f>
        <v>0</v>
      </c>
      <c r="BG394" s="118">
        <f>IF(U394="zákl. prenesená",N394,0)</f>
        <v>0</v>
      </c>
      <c r="BH394" s="118">
        <f>IF(U394="zníž. prenesená",N394,0)</f>
        <v>0</v>
      </c>
      <c r="BI394" s="118">
        <f>IF(U394="nulová",N394,0)</f>
        <v>0</v>
      </c>
      <c r="BJ394" s="23" t="s">
        <v>87</v>
      </c>
      <c r="BK394" s="118">
        <f>ROUND(L394*K394,2)</f>
        <v>0</v>
      </c>
      <c r="BL394" s="23" t="s">
        <v>294</v>
      </c>
      <c r="BM394" s="23" t="s">
        <v>580</v>
      </c>
    </row>
    <row r="395" spans="2:65" s="1" customFormat="1" ht="25.5" customHeight="1">
      <c r="B395" s="142"/>
      <c r="C395" s="171" t="s">
        <v>581</v>
      </c>
      <c r="D395" s="171" t="s">
        <v>193</v>
      </c>
      <c r="E395" s="172" t="s">
        <v>582</v>
      </c>
      <c r="F395" s="268" t="s">
        <v>583</v>
      </c>
      <c r="G395" s="268"/>
      <c r="H395" s="268"/>
      <c r="I395" s="268"/>
      <c r="J395" s="173" t="s">
        <v>288</v>
      </c>
      <c r="K395" s="174">
        <v>16</v>
      </c>
      <c r="L395" s="277">
        <v>0</v>
      </c>
      <c r="M395" s="277"/>
      <c r="N395" s="267">
        <f>ROUND(L395*K395,2)</f>
        <v>0</v>
      </c>
      <c r="O395" s="267"/>
      <c r="P395" s="267"/>
      <c r="Q395" s="267"/>
      <c r="R395" s="145"/>
      <c r="T395" s="175" t="s">
        <v>5</v>
      </c>
      <c r="U395" s="48" t="s">
        <v>42</v>
      </c>
      <c r="V395" s="40"/>
      <c r="W395" s="176">
        <f>V395*K395</f>
        <v>0</v>
      </c>
      <c r="X395" s="176">
        <v>0</v>
      </c>
      <c r="Y395" s="176">
        <f>X395*K395</f>
        <v>0</v>
      </c>
      <c r="Z395" s="176">
        <v>3.0000000000000001E-3</v>
      </c>
      <c r="AA395" s="177">
        <f>Z395*K395</f>
        <v>4.8000000000000001E-2</v>
      </c>
      <c r="AR395" s="23" t="s">
        <v>294</v>
      </c>
      <c r="AT395" s="23" t="s">
        <v>193</v>
      </c>
      <c r="AU395" s="23" t="s">
        <v>87</v>
      </c>
      <c r="AY395" s="23" t="s">
        <v>192</v>
      </c>
      <c r="BE395" s="118">
        <f>IF(U395="základná",N395,0)</f>
        <v>0</v>
      </c>
      <c r="BF395" s="118">
        <f>IF(U395="znížená",N395,0)</f>
        <v>0</v>
      </c>
      <c r="BG395" s="118">
        <f>IF(U395="zákl. prenesená",N395,0)</f>
        <v>0</v>
      </c>
      <c r="BH395" s="118">
        <f>IF(U395="zníž. prenesená",N395,0)</f>
        <v>0</v>
      </c>
      <c r="BI395" s="118">
        <f>IF(U395="nulová",N395,0)</f>
        <v>0</v>
      </c>
      <c r="BJ395" s="23" t="s">
        <v>87</v>
      </c>
      <c r="BK395" s="118">
        <f>ROUND(L395*K395,2)</f>
        <v>0</v>
      </c>
      <c r="BL395" s="23" t="s">
        <v>294</v>
      </c>
      <c r="BM395" s="23" t="s">
        <v>584</v>
      </c>
    </row>
    <row r="396" spans="2:65" s="1" customFormat="1" ht="25.5" customHeight="1">
      <c r="B396" s="142"/>
      <c r="C396" s="171" t="s">
        <v>585</v>
      </c>
      <c r="D396" s="171" t="s">
        <v>193</v>
      </c>
      <c r="E396" s="172" t="s">
        <v>586</v>
      </c>
      <c r="F396" s="268" t="s">
        <v>587</v>
      </c>
      <c r="G396" s="268"/>
      <c r="H396" s="268"/>
      <c r="I396" s="268"/>
      <c r="J396" s="173" t="s">
        <v>288</v>
      </c>
      <c r="K396" s="174">
        <v>9</v>
      </c>
      <c r="L396" s="277">
        <v>0</v>
      </c>
      <c r="M396" s="277"/>
      <c r="N396" s="267">
        <f>ROUND(L396*K396,2)</f>
        <v>0</v>
      </c>
      <c r="O396" s="267"/>
      <c r="P396" s="267"/>
      <c r="Q396" s="267"/>
      <c r="R396" s="145"/>
      <c r="T396" s="175" t="s">
        <v>5</v>
      </c>
      <c r="U396" s="48" t="s">
        <v>42</v>
      </c>
      <c r="V396" s="40"/>
      <c r="W396" s="176">
        <f>V396*K396</f>
        <v>0</v>
      </c>
      <c r="X396" s="176">
        <v>0</v>
      </c>
      <c r="Y396" s="176">
        <f>X396*K396</f>
        <v>0</v>
      </c>
      <c r="Z396" s="176">
        <v>6.0000000000000001E-3</v>
      </c>
      <c r="AA396" s="177">
        <f>Z396*K396</f>
        <v>5.3999999999999999E-2</v>
      </c>
      <c r="AR396" s="23" t="s">
        <v>294</v>
      </c>
      <c r="AT396" s="23" t="s">
        <v>193</v>
      </c>
      <c r="AU396" s="23" t="s">
        <v>87</v>
      </c>
      <c r="AY396" s="23" t="s">
        <v>192</v>
      </c>
      <c r="BE396" s="118">
        <f>IF(U396="základná",N396,0)</f>
        <v>0</v>
      </c>
      <c r="BF396" s="118">
        <f>IF(U396="znížená",N396,0)</f>
        <v>0</v>
      </c>
      <c r="BG396" s="118">
        <f>IF(U396="zákl. prenesená",N396,0)</f>
        <v>0</v>
      </c>
      <c r="BH396" s="118">
        <f>IF(U396="zníž. prenesená",N396,0)</f>
        <v>0</v>
      </c>
      <c r="BI396" s="118">
        <f>IF(U396="nulová",N396,0)</f>
        <v>0</v>
      </c>
      <c r="BJ396" s="23" t="s">
        <v>87</v>
      </c>
      <c r="BK396" s="118">
        <f>ROUND(L396*K396,2)</f>
        <v>0</v>
      </c>
      <c r="BL396" s="23" t="s">
        <v>294</v>
      </c>
      <c r="BM396" s="23" t="s">
        <v>588</v>
      </c>
    </row>
    <row r="397" spans="2:65" s="10" customFormat="1" ht="29.85" customHeight="1">
      <c r="B397" s="160"/>
      <c r="C397" s="161"/>
      <c r="D397" s="170" t="s">
        <v>163</v>
      </c>
      <c r="E397" s="170"/>
      <c r="F397" s="170"/>
      <c r="G397" s="170"/>
      <c r="H397" s="170"/>
      <c r="I397" s="170"/>
      <c r="J397" s="170"/>
      <c r="K397" s="170"/>
      <c r="L397" s="170"/>
      <c r="M397" s="170"/>
      <c r="N397" s="315">
        <f>BK397</f>
        <v>0</v>
      </c>
      <c r="O397" s="316"/>
      <c r="P397" s="316"/>
      <c r="Q397" s="316"/>
      <c r="R397" s="163"/>
      <c r="T397" s="164"/>
      <c r="U397" s="161"/>
      <c r="V397" s="161"/>
      <c r="W397" s="165">
        <f>SUM(W398:W406)</f>
        <v>0</v>
      </c>
      <c r="X397" s="161"/>
      <c r="Y397" s="165">
        <f>SUM(Y398:Y406)</f>
        <v>3.4448200000000003E-3</v>
      </c>
      <c r="Z397" s="161"/>
      <c r="AA397" s="166">
        <f>SUM(AA398:AA406)</f>
        <v>6.5200000000000008E-2</v>
      </c>
      <c r="AR397" s="167" t="s">
        <v>87</v>
      </c>
      <c r="AT397" s="168" t="s">
        <v>74</v>
      </c>
      <c r="AU397" s="168" t="s">
        <v>82</v>
      </c>
      <c r="AY397" s="167" t="s">
        <v>192</v>
      </c>
      <c r="BK397" s="169">
        <f>SUM(BK398:BK406)</f>
        <v>0</v>
      </c>
    </row>
    <row r="398" spans="2:65" s="1" customFormat="1" ht="16.5" customHeight="1">
      <c r="B398" s="142"/>
      <c r="C398" s="171" t="s">
        <v>589</v>
      </c>
      <c r="D398" s="171" t="s">
        <v>193</v>
      </c>
      <c r="E398" s="172" t="s">
        <v>590</v>
      </c>
      <c r="F398" s="268" t="s">
        <v>591</v>
      </c>
      <c r="G398" s="268"/>
      <c r="H398" s="268"/>
      <c r="I398" s="268"/>
      <c r="J398" s="173" t="s">
        <v>196</v>
      </c>
      <c r="K398" s="174">
        <v>2.12</v>
      </c>
      <c r="L398" s="277">
        <v>0</v>
      </c>
      <c r="M398" s="277"/>
      <c r="N398" s="267">
        <f>ROUND(L398*K398,2)</f>
        <v>0</v>
      </c>
      <c r="O398" s="267"/>
      <c r="P398" s="267"/>
      <c r="Q398" s="267"/>
      <c r="R398" s="145"/>
      <c r="T398" s="175" t="s">
        <v>5</v>
      </c>
      <c r="U398" s="48" t="s">
        <v>42</v>
      </c>
      <c r="V398" s="40"/>
      <c r="W398" s="176">
        <f>V398*K398</f>
        <v>0</v>
      </c>
      <c r="X398" s="176">
        <v>1.0000000000000001E-5</v>
      </c>
      <c r="Y398" s="176">
        <f>X398*K398</f>
        <v>2.1200000000000004E-5</v>
      </c>
      <c r="Z398" s="176">
        <v>0</v>
      </c>
      <c r="AA398" s="177">
        <f>Z398*K398</f>
        <v>0</v>
      </c>
      <c r="AR398" s="23" t="s">
        <v>294</v>
      </c>
      <c r="AT398" s="23" t="s">
        <v>193</v>
      </c>
      <c r="AU398" s="23" t="s">
        <v>87</v>
      </c>
      <c r="AY398" s="23" t="s">
        <v>192</v>
      </c>
      <c r="BE398" s="118">
        <f>IF(U398="základná",N398,0)</f>
        <v>0</v>
      </c>
      <c r="BF398" s="118">
        <f>IF(U398="znížená",N398,0)</f>
        <v>0</v>
      </c>
      <c r="BG398" s="118">
        <f>IF(U398="zákl. prenesená",N398,0)</f>
        <v>0</v>
      </c>
      <c r="BH398" s="118">
        <f>IF(U398="zníž. prenesená",N398,0)</f>
        <v>0</v>
      </c>
      <c r="BI398" s="118">
        <f>IF(U398="nulová",N398,0)</f>
        <v>0</v>
      </c>
      <c r="BJ398" s="23" t="s">
        <v>87</v>
      </c>
      <c r="BK398" s="118">
        <f>ROUND(L398*K398,2)</f>
        <v>0</v>
      </c>
      <c r="BL398" s="23" t="s">
        <v>294</v>
      </c>
      <c r="BM398" s="23" t="s">
        <v>592</v>
      </c>
    </row>
    <row r="399" spans="2:65" s="11" customFormat="1" ht="16.5" customHeight="1">
      <c r="B399" s="178"/>
      <c r="C399" s="179"/>
      <c r="D399" s="179"/>
      <c r="E399" s="180" t="s">
        <v>5</v>
      </c>
      <c r="F399" s="269" t="s">
        <v>593</v>
      </c>
      <c r="G399" s="270"/>
      <c r="H399" s="270"/>
      <c r="I399" s="270"/>
      <c r="J399" s="179"/>
      <c r="K399" s="180" t="s">
        <v>5</v>
      </c>
      <c r="L399" s="179"/>
      <c r="M399" s="179"/>
      <c r="N399" s="179"/>
      <c r="O399" s="179"/>
      <c r="P399" s="179"/>
      <c r="Q399" s="179"/>
      <c r="R399" s="181"/>
      <c r="T399" s="182"/>
      <c r="U399" s="179"/>
      <c r="V399" s="179"/>
      <c r="W399" s="179"/>
      <c r="X399" s="179"/>
      <c r="Y399" s="179"/>
      <c r="Z399" s="179"/>
      <c r="AA399" s="183"/>
      <c r="AT399" s="184" t="s">
        <v>216</v>
      </c>
      <c r="AU399" s="184" t="s">
        <v>87</v>
      </c>
      <c r="AV399" s="11" t="s">
        <v>82</v>
      </c>
      <c r="AW399" s="11" t="s">
        <v>32</v>
      </c>
      <c r="AX399" s="11" t="s">
        <v>75</v>
      </c>
      <c r="AY399" s="184" t="s">
        <v>192</v>
      </c>
    </row>
    <row r="400" spans="2:65" s="12" customFormat="1" ht="16.5" customHeight="1">
      <c r="B400" s="185"/>
      <c r="C400" s="186"/>
      <c r="D400" s="186"/>
      <c r="E400" s="187" t="s">
        <v>5</v>
      </c>
      <c r="F400" s="271" t="s">
        <v>594</v>
      </c>
      <c r="G400" s="272"/>
      <c r="H400" s="272"/>
      <c r="I400" s="272"/>
      <c r="J400" s="186"/>
      <c r="K400" s="188">
        <v>2.12</v>
      </c>
      <c r="L400" s="186"/>
      <c r="M400" s="186"/>
      <c r="N400" s="186"/>
      <c r="O400" s="186"/>
      <c r="P400" s="186"/>
      <c r="Q400" s="186"/>
      <c r="R400" s="189"/>
      <c r="T400" s="190"/>
      <c r="U400" s="186"/>
      <c r="V400" s="186"/>
      <c r="W400" s="186"/>
      <c r="X400" s="186"/>
      <c r="Y400" s="186"/>
      <c r="Z400" s="186"/>
      <c r="AA400" s="191"/>
      <c r="AT400" s="192" t="s">
        <v>216</v>
      </c>
      <c r="AU400" s="192" t="s">
        <v>87</v>
      </c>
      <c r="AV400" s="12" t="s">
        <v>87</v>
      </c>
      <c r="AW400" s="12" t="s">
        <v>32</v>
      </c>
      <c r="AX400" s="12" t="s">
        <v>82</v>
      </c>
      <c r="AY400" s="192" t="s">
        <v>192</v>
      </c>
    </row>
    <row r="401" spans="2:65" s="1" customFormat="1" ht="16.5" customHeight="1">
      <c r="B401" s="142"/>
      <c r="C401" s="171" t="s">
        <v>595</v>
      </c>
      <c r="D401" s="171" t="s">
        <v>193</v>
      </c>
      <c r="E401" s="172" t="s">
        <v>596</v>
      </c>
      <c r="F401" s="268" t="s">
        <v>597</v>
      </c>
      <c r="G401" s="268"/>
      <c r="H401" s="268"/>
      <c r="I401" s="268"/>
      <c r="J401" s="173" t="s">
        <v>196</v>
      </c>
      <c r="K401" s="174">
        <v>1.8180000000000001</v>
      </c>
      <c r="L401" s="277">
        <v>0</v>
      </c>
      <c r="M401" s="277"/>
      <c r="N401" s="267">
        <f>ROUND(L401*K401,2)</f>
        <v>0</v>
      </c>
      <c r="O401" s="267"/>
      <c r="P401" s="267"/>
      <c r="Q401" s="267"/>
      <c r="R401" s="145"/>
      <c r="T401" s="175" t="s">
        <v>5</v>
      </c>
      <c r="U401" s="48" t="s">
        <v>42</v>
      </c>
      <c r="V401" s="40"/>
      <c r="W401" s="176">
        <f>V401*K401</f>
        <v>0</v>
      </c>
      <c r="X401" s="176">
        <v>9.0000000000000006E-5</v>
      </c>
      <c r="Y401" s="176">
        <f>X401*K401</f>
        <v>1.6362000000000001E-4</v>
      </c>
      <c r="Z401" s="176">
        <v>0</v>
      </c>
      <c r="AA401" s="177">
        <f>Z401*K401</f>
        <v>0</v>
      </c>
      <c r="AR401" s="23" t="s">
        <v>294</v>
      </c>
      <c r="AT401" s="23" t="s">
        <v>193</v>
      </c>
      <c r="AU401" s="23" t="s">
        <v>87</v>
      </c>
      <c r="AY401" s="23" t="s">
        <v>192</v>
      </c>
      <c r="BE401" s="118">
        <f>IF(U401="základná",N401,0)</f>
        <v>0</v>
      </c>
      <c r="BF401" s="118">
        <f>IF(U401="znížená",N401,0)</f>
        <v>0</v>
      </c>
      <c r="BG401" s="118">
        <f>IF(U401="zákl. prenesená",N401,0)</f>
        <v>0</v>
      </c>
      <c r="BH401" s="118">
        <f>IF(U401="zníž. prenesená",N401,0)</f>
        <v>0</v>
      </c>
      <c r="BI401" s="118">
        <f>IF(U401="nulová",N401,0)</f>
        <v>0</v>
      </c>
      <c r="BJ401" s="23" t="s">
        <v>87</v>
      </c>
      <c r="BK401" s="118">
        <f>ROUND(L401*K401,2)</f>
        <v>0</v>
      </c>
      <c r="BL401" s="23" t="s">
        <v>294</v>
      </c>
      <c r="BM401" s="23" t="s">
        <v>598</v>
      </c>
    </row>
    <row r="402" spans="2:65" s="11" customFormat="1" ht="25.5" customHeight="1">
      <c r="B402" s="178"/>
      <c r="C402" s="179"/>
      <c r="D402" s="179"/>
      <c r="E402" s="180" t="s">
        <v>5</v>
      </c>
      <c r="F402" s="269" t="s">
        <v>599</v>
      </c>
      <c r="G402" s="270"/>
      <c r="H402" s="270"/>
      <c r="I402" s="270"/>
      <c r="J402" s="179"/>
      <c r="K402" s="180" t="s">
        <v>5</v>
      </c>
      <c r="L402" s="179"/>
      <c r="M402" s="179"/>
      <c r="N402" s="179"/>
      <c r="O402" s="179"/>
      <c r="P402" s="179"/>
      <c r="Q402" s="179"/>
      <c r="R402" s="181"/>
      <c r="T402" s="182"/>
      <c r="U402" s="179"/>
      <c r="V402" s="179"/>
      <c r="W402" s="179"/>
      <c r="X402" s="179"/>
      <c r="Y402" s="179"/>
      <c r="Z402" s="179"/>
      <c r="AA402" s="183"/>
      <c r="AT402" s="184" t="s">
        <v>216</v>
      </c>
      <c r="AU402" s="184" t="s">
        <v>87</v>
      </c>
      <c r="AV402" s="11" t="s">
        <v>82</v>
      </c>
      <c r="AW402" s="11" t="s">
        <v>32</v>
      </c>
      <c r="AX402" s="11" t="s">
        <v>75</v>
      </c>
      <c r="AY402" s="184" t="s">
        <v>192</v>
      </c>
    </row>
    <row r="403" spans="2:65" s="12" customFormat="1" ht="16.5" customHeight="1">
      <c r="B403" s="185"/>
      <c r="C403" s="186"/>
      <c r="D403" s="186"/>
      <c r="E403" s="187" t="s">
        <v>5</v>
      </c>
      <c r="F403" s="271" t="s">
        <v>324</v>
      </c>
      <c r="G403" s="272"/>
      <c r="H403" s="272"/>
      <c r="I403" s="272"/>
      <c r="J403" s="186"/>
      <c r="K403" s="188">
        <v>1.8180000000000001</v>
      </c>
      <c r="L403" s="186"/>
      <c r="M403" s="186"/>
      <c r="N403" s="186"/>
      <c r="O403" s="186"/>
      <c r="P403" s="186"/>
      <c r="Q403" s="186"/>
      <c r="R403" s="189"/>
      <c r="T403" s="190"/>
      <c r="U403" s="186"/>
      <c r="V403" s="186"/>
      <c r="W403" s="186"/>
      <c r="X403" s="186"/>
      <c r="Y403" s="186"/>
      <c r="Z403" s="186"/>
      <c r="AA403" s="191"/>
      <c r="AT403" s="192" t="s">
        <v>216</v>
      </c>
      <c r="AU403" s="192" t="s">
        <v>87</v>
      </c>
      <c r="AV403" s="12" t="s">
        <v>87</v>
      </c>
      <c r="AW403" s="12" t="s">
        <v>32</v>
      </c>
      <c r="AX403" s="12" t="s">
        <v>82</v>
      </c>
      <c r="AY403" s="192" t="s">
        <v>192</v>
      </c>
    </row>
    <row r="404" spans="2:65" s="1" customFormat="1" ht="38.25" customHeight="1">
      <c r="B404" s="142"/>
      <c r="C404" s="171" t="s">
        <v>600</v>
      </c>
      <c r="D404" s="171" t="s">
        <v>193</v>
      </c>
      <c r="E404" s="172" t="s">
        <v>601</v>
      </c>
      <c r="F404" s="268" t="s">
        <v>602</v>
      </c>
      <c r="G404" s="268"/>
      <c r="H404" s="268"/>
      <c r="I404" s="268"/>
      <c r="J404" s="173" t="s">
        <v>603</v>
      </c>
      <c r="K404" s="174">
        <v>65.2</v>
      </c>
      <c r="L404" s="277">
        <v>0</v>
      </c>
      <c r="M404" s="277"/>
      <c r="N404" s="267">
        <f>ROUND(L404*K404,2)</f>
        <v>0</v>
      </c>
      <c r="O404" s="267"/>
      <c r="P404" s="267"/>
      <c r="Q404" s="267"/>
      <c r="R404" s="145"/>
      <c r="T404" s="175" t="s">
        <v>5</v>
      </c>
      <c r="U404" s="48" t="s">
        <v>42</v>
      </c>
      <c r="V404" s="40"/>
      <c r="W404" s="176">
        <f>V404*K404</f>
        <v>0</v>
      </c>
      <c r="X404" s="176">
        <v>5.0000000000000002E-5</v>
      </c>
      <c r="Y404" s="176">
        <f>X404*K404</f>
        <v>3.2600000000000003E-3</v>
      </c>
      <c r="Z404" s="176">
        <v>1E-3</v>
      </c>
      <c r="AA404" s="177">
        <f>Z404*K404</f>
        <v>6.5200000000000008E-2</v>
      </c>
      <c r="AR404" s="23" t="s">
        <v>294</v>
      </c>
      <c r="AT404" s="23" t="s">
        <v>193</v>
      </c>
      <c r="AU404" s="23" t="s">
        <v>87</v>
      </c>
      <c r="AY404" s="23" t="s">
        <v>192</v>
      </c>
      <c r="BE404" s="118">
        <f>IF(U404="základná",N404,0)</f>
        <v>0</v>
      </c>
      <c r="BF404" s="118">
        <f>IF(U404="znížená",N404,0)</f>
        <v>0</v>
      </c>
      <c r="BG404" s="118">
        <f>IF(U404="zákl. prenesená",N404,0)</f>
        <v>0</v>
      </c>
      <c r="BH404" s="118">
        <f>IF(U404="zníž. prenesená",N404,0)</f>
        <v>0</v>
      </c>
      <c r="BI404" s="118">
        <f>IF(U404="nulová",N404,0)</f>
        <v>0</v>
      </c>
      <c r="BJ404" s="23" t="s">
        <v>87</v>
      </c>
      <c r="BK404" s="118">
        <f>ROUND(L404*K404,2)</f>
        <v>0</v>
      </c>
      <c r="BL404" s="23" t="s">
        <v>294</v>
      </c>
      <c r="BM404" s="23" t="s">
        <v>604</v>
      </c>
    </row>
    <row r="405" spans="2:65" s="11" customFormat="1" ht="16.5" customHeight="1">
      <c r="B405" s="178"/>
      <c r="C405" s="179"/>
      <c r="D405" s="179"/>
      <c r="E405" s="180" t="s">
        <v>5</v>
      </c>
      <c r="F405" s="269" t="s">
        <v>527</v>
      </c>
      <c r="G405" s="270"/>
      <c r="H405" s="270"/>
      <c r="I405" s="270"/>
      <c r="J405" s="179"/>
      <c r="K405" s="180" t="s">
        <v>5</v>
      </c>
      <c r="L405" s="179"/>
      <c r="M405" s="179"/>
      <c r="N405" s="179"/>
      <c r="O405" s="179"/>
      <c r="P405" s="179"/>
      <c r="Q405" s="179"/>
      <c r="R405" s="181"/>
      <c r="T405" s="182"/>
      <c r="U405" s="179"/>
      <c r="V405" s="179"/>
      <c r="W405" s="179"/>
      <c r="X405" s="179"/>
      <c r="Y405" s="179"/>
      <c r="Z405" s="179"/>
      <c r="AA405" s="183"/>
      <c r="AT405" s="184" t="s">
        <v>216</v>
      </c>
      <c r="AU405" s="184" t="s">
        <v>87</v>
      </c>
      <c r="AV405" s="11" t="s">
        <v>82</v>
      </c>
      <c r="AW405" s="11" t="s">
        <v>32</v>
      </c>
      <c r="AX405" s="11" t="s">
        <v>75</v>
      </c>
      <c r="AY405" s="184" t="s">
        <v>192</v>
      </c>
    </row>
    <row r="406" spans="2:65" s="12" customFormat="1" ht="16.5" customHeight="1">
      <c r="B406" s="185"/>
      <c r="C406" s="186"/>
      <c r="D406" s="186"/>
      <c r="E406" s="187" t="s">
        <v>5</v>
      </c>
      <c r="F406" s="271" t="s">
        <v>605</v>
      </c>
      <c r="G406" s="272"/>
      <c r="H406" s="272"/>
      <c r="I406" s="272"/>
      <c r="J406" s="186"/>
      <c r="K406" s="188">
        <v>65.2</v>
      </c>
      <c r="L406" s="186"/>
      <c r="M406" s="186"/>
      <c r="N406" s="186"/>
      <c r="O406" s="186"/>
      <c r="P406" s="186"/>
      <c r="Q406" s="186"/>
      <c r="R406" s="189"/>
      <c r="T406" s="190"/>
      <c r="U406" s="186"/>
      <c r="V406" s="186"/>
      <c r="W406" s="186"/>
      <c r="X406" s="186"/>
      <c r="Y406" s="186"/>
      <c r="Z406" s="186"/>
      <c r="AA406" s="191"/>
      <c r="AT406" s="192" t="s">
        <v>216</v>
      </c>
      <c r="AU406" s="192" t="s">
        <v>87</v>
      </c>
      <c r="AV406" s="12" t="s">
        <v>87</v>
      </c>
      <c r="AW406" s="12" t="s">
        <v>32</v>
      </c>
      <c r="AX406" s="12" t="s">
        <v>82</v>
      </c>
      <c r="AY406" s="192" t="s">
        <v>192</v>
      </c>
    </row>
    <row r="407" spans="2:65" s="10" customFormat="1" ht="29.85" customHeight="1">
      <c r="B407" s="160"/>
      <c r="C407" s="161"/>
      <c r="D407" s="170" t="s">
        <v>164</v>
      </c>
      <c r="E407" s="170"/>
      <c r="F407" s="170"/>
      <c r="G407" s="170"/>
      <c r="H407" s="170"/>
      <c r="I407" s="170"/>
      <c r="J407" s="170"/>
      <c r="K407" s="170"/>
      <c r="L407" s="170"/>
      <c r="M407" s="170"/>
      <c r="N407" s="280">
        <f>BK407</f>
        <v>0</v>
      </c>
      <c r="O407" s="281"/>
      <c r="P407" s="281"/>
      <c r="Q407" s="281"/>
      <c r="R407" s="163"/>
      <c r="T407" s="164"/>
      <c r="U407" s="161"/>
      <c r="V407" s="161"/>
      <c r="W407" s="165">
        <f>SUM(W408:W427)</f>
        <v>0</v>
      </c>
      <c r="X407" s="161"/>
      <c r="Y407" s="165">
        <f>SUM(Y408:Y427)</f>
        <v>0</v>
      </c>
      <c r="Z407" s="161"/>
      <c r="AA407" s="166">
        <f>SUM(AA408:AA427)</f>
        <v>0.43773800000000002</v>
      </c>
      <c r="AR407" s="167" t="s">
        <v>87</v>
      </c>
      <c r="AT407" s="168" t="s">
        <v>74</v>
      </c>
      <c r="AU407" s="168" t="s">
        <v>82</v>
      </c>
      <c r="AY407" s="167" t="s">
        <v>192</v>
      </c>
      <c r="BK407" s="169">
        <f>SUM(BK408:BK427)</f>
        <v>0</v>
      </c>
    </row>
    <row r="408" spans="2:65" s="1" customFormat="1" ht="25.5" customHeight="1">
      <c r="B408" s="142"/>
      <c r="C408" s="171" t="s">
        <v>606</v>
      </c>
      <c r="D408" s="171" t="s">
        <v>193</v>
      </c>
      <c r="E408" s="172" t="s">
        <v>607</v>
      </c>
      <c r="F408" s="268" t="s">
        <v>608</v>
      </c>
      <c r="G408" s="268"/>
      <c r="H408" s="268"/>
      <c r="I408" s="268"/>
      <c r="J408" s="173" t="s">
        <v>196</v>
      </c>
      <c r="K408" s="174">
        <v>12.898</v>
      </c>
      <c r="L408" s="277">
        <v>0</v>
      </c>
      <c r="M408" s="277"/>
      <c r="N408" s="267">
        <f>ROUND(L408*K408,2)</f>
        <v>0</v>
      </c>
      <c r="O408" s="267"/>
      <c r="P408" s="267"/>
      <c r="Q408" s="267"/>
      <c r="R408" s="145"/>
      <c r="T408" s="175" t="s">
        <v>5</v>
      </c>
      <c r="U408" s="48" t="s">
        <v>42</v>
      </c>
      <c r="V408" s="40"/>
      <c r="W408" s="176">
        <f>V408*K408</f>
        <v>0</v>
      </c>
      <c r="X408" s="176">
        <v>0</v>
      </c>
      <c r="Y408" s="176">
        <f>X408*K408</f>
        <v>0</v>
      </c>
      <c r="Z408" s="176">
        <v>1E-3</v>
      </c>
      <c r="AA408" s="177">
        <f>Z408*K408</f>
        <v>1.2898E-2</v>
      </c>
      <c r="AR408" s="23" t="s">
        <v>294</v>
      </c>
      <c r="AT408" s="23" t="s">
        <v>193</v>
      </c>
      <c r="AU408" s="23" t="s">
        <v>87</v>
      </c>
      <c r="AY408" s="23" t="s">
        <v>192</v>
      </c>
      <c r="BE408" s="118">
        <f>IF(U408="základná",N408,0)</f>
        <v>0</v>
      </c>
      <c r="BF408" s="118">
        <f>IF(U408="znížená",N408,0)</f>
        <v>0</v>
      </c>
      <c r="BG408" s="118">
        <f>IF(U408="zákl. prenesená",N408,0)</f>
        <v>0</v>
      </c>
      <c r="BH408" s="118">
        <f>IF(U408="zníž. prenesená",N408,0)</f>
        <v>0</v>
      </c>
      <c r="BI408" s="118">
        <f>IF(U408="nulová",N408,0)</f>
        <v>0</v>
      </c>
      <c r="BJ408" s="23" t="s">
        <v>87</v>
      </c>
      <c r="BK408" s="118">
        <f>ROUND(L408*K408,2)</f>
        <v>0</v>
      </c>
      <c r="BL408" s="23" t="s">
        <v>294</v>
      </c>
      <c r="BM408" s="23" t="s">
        <v>609</v>
      </c>
    </row>
    <row r="409" spans="2:65" s="11" customFormat="1" ht="16.5" customHeight="1">
      <c r="B409" s="178"/>
      <c r="C409" s="179"/>
      <c r="D409" s="179"/>
      <c r="E409" s="180" t="s">
        <v>5</v>
      </c>
      <c r="F409" s="269" t="s">
        <v>610</v>
      </c>
      <c r="G409" s="270"/>
      <c r="H409" s="270"/>
      <c r="I409" s="270"/>
      <c r="J409" s="179"/>
      <c r="K409" s="180" t="s">
        <v>5</v>
      </c>
      <c r="L409" s="179"/>
      <c r="M409" s="179"/>
      <c r="N409" s="179"/>
      <c r="O409" s="179"/>
      <c r="P409" s="179"/>
      <c r="Q409" s="179"/>
      <c r="R409" s="181"/>
      <c r="T409" s="182"/>
      <c r="U409" s="179"/>
      <c r="V409" s="179"/>
      <c r="W409" s="179"/>
      <c r="X409" s="179"/>
      <c r="Y409" s="179"/>
      <c r="Z409" s="179"/>
      <c r="AA409" s="183"/>
      <c r="AT409" s="184" t="s">
        <v>216</v>
      </c>
      <c r="AU409" s="184" t="s">
        <v>87</v>
      </c>
      <c r="AV409" s="11" t="s">
        <v>82</v>
      </c>
      <c r="AW409" s="11" t="s">
        <v>32</v>
      </c>
      <c r="AX409" s="11" t="s">
        <v>75</v>
      </c>
      <c r="AY409" s="184" t="s">
        <v>192</v>
      </c>
    </row>
    <row r="410" spans="2:65" s="12" customFormat="1" ht="16.5" customHeight="1">
      <c r="B410" s="185"/>
      <c r="C410" s="186"/>
      <c r="D410" s="186"/>
      <c r="E410" s="187" t="s">
        <v>5</v>
      </c>
      <c r="F410" s="271" t="s">
        <v>611</v>
      </c>
      <c r="G410" s="272"/>
      <c r="H410" s="272"/>
      <c r="I410" s="272"/>
      <c r="J410" s="186"/>
      <c r="K410" s="188">
        <v>3.4729999999999999</v>
      </c>
      <c r="L410" s="186"/>
      <c r="M410" s="186"/>
      <c r="N410" s="186"/>
      <c r="O410" s="186"/>
      <c r="P410" s="186"/>
      <c r="Q410" s="186"/>
      <c r="R410" s="189"/>
      <c r="T410" s="190"/>
      <c r="U410" s="186"/>
      <c r="V410" s="186"/>
      <c r="W410" s="186"/>
      <c r="X410" s="186"/>
      <c r="Y410" s="186"/>
      <c r="Z410" s="186"/>
      <c r="AA410" s="191"/>
      <c r="AT410" s="192" t="s">
        <v>216</v>
      </c>
      <c r="AU410" s="192" t="s">
        <v>87</v>
      </c>
      <c r="AV410" s="12" t="s">
        <v>87</v>
      </c>
      <c r="AW410" s="12" t="s">
        <v>32</v>
      </c>
      <c r="AX410" s="12" t="s">
        <v>75</v>
      </c>
      <c r="AY410" s="192" t="s">
        <v>192</v>
      </c>
    </row>
    <row r="411" spans="2:65" s="12" customFormat="1" ht="25.5" customHeight="1">
      <c r="B411" s="185"/>
      <c r="C411" s="186"/>
      <c r="D411" s="186"/>
      <c r="E411" s="187" t="s">
        <v>5</v>
      </c>
      <c r="F411" s="271" t="s">
        <v>612</v>
      </c>
      <c r="G411" s="272"/>
      <c r="H411" s="272"/>
      <c r="I411" s="272"/>
      <c r="J411" s="186"/>
      <c r="K411" s="188">
        <v>9.4250000000000007</v>
      </c>
      <c r="L411" s="186"/>
      <c r="M411" s="186"/>
      <c r="N411" s="186"/>
      <c r="O411" s="186"/>
      <c r="P411" s="186"/>
      <c r="Q411" s="186"/>
      <c r="R411" s="189"/>
      <c r="T411" s="190"/>
      <c r="U411" s="186"/>
      <c r="V411" s="186"/>
      <c r="W411" s="186"/>
      <c r="X411" s="186"/>
      <c r="Y411" s="186"/>
      <c r="Z411" s="186"/>
      <c r="AA411" s="191"/>
      <c r="AT411" s="192" t="s">
        <v>216</v>
      </c>
      <c r="AU411" s="192" t="s">
        <v>87</v>
      </c>
      <c r="AV411" s="12" t="s">
        <v>87</v>
      </c>
      <c r="AW411" s="12" t="s">
        <v>32</v>
      </c>
      <c r="AX411" s="12" t="s">
        <v>75</v>
      </c>
      <c r="AY411" s="192" t="s">
        <v>192</v>
      </c>
    </row>
    <row r="412" spans="2:65" s="13" customFormat="1" ht="16.5" customHeight="1">
      <c r="B412" s="193"/>
      <c r="C412" s="194"/>
      <c r="D412" s="194"/>
      <c r="E412" s="195" t="s">
        <v>5</v>
      </c>
      <c r="F412" s="275" t="s">
        <v>249</v>
      </c>
      <c r="G412" s="276"/>
      <c r="H412" s="276"/>
      <c r="I412" s="276"/>
      <c r="J412" s="194"/>
      <c r="K412" s="196">
        <v>12.898</v>
      </c>
      <c r="L412" s="194"/>
      <c r="M412" s="194"/>
      <c r="N412" s="194"/>
      <c r="O412" s="194"/>
      <c r="P412" s="194"/>
      <c r="Q412" s="194"/>
      <c r="R412" s="197"/>
      <c r="T412" s="198"/>
      <c r="U412" s="194"/>
      <c r="V412" s="194"/>
      <c r="W412" s="194"/>
      <c r="X412" s="194"/>
      <c r="Y412" s="194"/>
      <c r="Z412" s="194"/>
      <c r="AA412" s="199"/>
      <c r="AT412" s="200" t="s">
        <v>216</v>
      </c>
      <c r="AU412" s="200" t="s">
        <v>87</v>
      </c>
      <c r="AV412" s="13" t="s">
        <v>197</v>
      </c>
      <c r="AW412" s="13" t="s">
        <v>32</v>
      </c>
      <c r="AX412" s="13" t="s">
        <v>82</v>
      </c>
      <c r="AY412" s="200" t="s">
        <v>192</v>
      </c>
    </row>
    <row r="413" spans="2:65" s="1" customFormat="1" ht="25.5" customHeight="1">
      <c r="B413" s="142"/>
      <c r="C413" s="171" t="s">
        <v>613</v>
      </c>
      <c r="D413" s="171" t="s">
        <v>193</v>
      </c>
      <c r="E413" s="172" t="s">
        <v>614</v>
      </c>
      <c r="F413" s="268" t="s">
        <v>615</v>
      </c>
      <c r="G413" s="268"/>
      <c r="H413" s="268"/>
      <c r="I413" s="268"/>
      <c r="J413" s="173" t="s">
        <v>467</v>
      </c>
      <c r="K413" s="174">
        <v>30.55</v>
      </c>
      <c r="L413" s="277">
        <v>0</v>
      </c>
      <c r="M413" s="277"/>
      <c r="N413" s="267">
        <f>ROUND(L413*K413,2)</f>
        <v>0</v>
      </c>
      <c r="O413" s="267"/>
      <c r="P413" s="267"/>
      <c r="Q413" s="267"/>
      <c r="R413" s="145"/>
      <c r="T413" s="175" t="s">
        <v>5</v>
      </c>
      <c r="U413" s="48" t="s">
        <v>42</v>
      </c>
      <c r="V413" s="40"/>
      <c r="W413" s="176">
        <f>V413*K413</f>
        <v>0</v>
      </c>
      <c r="X413" s="176">
        <v>0</v>
      </c>
      <c r="Y413" s="176">
        <f>X413*K413</f>
        <v>0</v>
      </c>
      <c r="Z413" s="176">
        <v>3.0000000000000001E-3</v>
      </c>
      <c r="AA413" s="177">
        <f>Z413*K413</f>
        <v>9.1650000000000009E-2</v>
      </c>
      <c r="AR413" s="23" t="s">
        <v>294</v>
      </c>
      <c r="AT413" s="23" t="s">
        <v>193</v>
      </c>
      <c r="AU413" s="23" t="s">
        <v>87</v>
      </c>
      <c r="AY413" s="23" t="s">
        <v>192</v>
      </c>
      <c r="BE413" s="118">
        <f>IF(U413="základná",N413,0)</f>
        <v>0</v>
      </c>
      <c r="BF413" s="118">
        <f>IF(U413="znížená",N413,0)</f>
        <v>0</v>
      </c>
      <c r="BG413" s="118">
        <f>IF(U413="zákl. prenesená",N413,0)</f>
        <v>0</v>
      </c>
      <c r="BH413" s="118">
        <f>IF(U413="zníž. prenesená",N413,0)</f>
        <v>0</v>
      </c>
      <c r="BI413" s="118">
        <f>IF(U413="nulová",N413,0)</f>
        <v>0</v>
      </c>
      <c r="BJ413" s="23" t="s">
        <v>87</v>
      </c>
      <c r="BK413" s="118">
        <f>ROUND(L413*K413,2)</f>
        <v>0</v>
      </c>
      <c r="BL413" s="23" t="s">
        <v>294</v>
      </c>
      <c r="BM413" s="23" t="s">
        <v>616</v>
      </c>
    </row>
    <row r="414" spans="2:65" s="11" customFormat="1" ht="16.5" customHeight="1">
      <c r="B414" s="178"/>
      <c r="C414" s="179"/>
      <c r="D414" s="179"/>
      <c r="E414" s="180" t="s">
        <v>5</v>
      </c>
      <c r="F414" s="269" t="s">
        <v>610</v>
      </c>
      <c r="G414" s="270"/>
      <c r="H414" s="270"/>
      <c r="I414" s="270"/>
      <c r="J414" s="179"/>
      <c r="K414" s="180" t="s">
        <v>5</v>
      </c>
      <c r="L414" s="179"/>
      <c r="M414" s="179"/>
      <c r="N414" s="179"/>
      <c r="O414" s="179"/>
      <c r="P414" s="179"/>
      <c r="Q414" s="179"/>
      <c r="R414" s="181"/>
      <c r="T414" s="182"/>
      <c r="U414" s="179"/>
      <c r="V414" s="179"/>
      <c r="W414" s="179"/>
      <c r="X414" s="179"/>
      <c r="Y414" s="179"/>
      <c r="Z414" s="179"/>
      <c r="AA414" s="183"/>
      <c r="AT414" s="184" t="s">
        <v>216</v>
      </c>
      <c r="AU414" s="184" t="s">
        <v>87</v>
      </c>
      <c r="AV414" s="11" t="s">
        <v>82</v>
      </c>
      <c r="AW414" s="11" t="s">
        <v>32</v>
      </c>
      <c r="AX414" s="11" t="s">
        <v>75</v>
      </c>
      <c r="AY414" s="184" t="s">
        <v>192</v>
      </c>
    </row>
    <row r="415" spans="2:65" s="12" customFormat="1" ht="16.5" customHeight="1">
      <c r="B415" s="185"/>
      <c r="C415" s="186"/>
      <c r="D415" s="186"/>
      <c r="E415" s="187" t="s">
        <v>5</v>
      </c>
      <c r="F415" s="271" t="s">
        <v>617</v>
      </c>
      <c r="G415" s="272"/>
      <c r="H415" s="272"/>
      <c r="I415" s="272"/>
      <c r="J415" s="186"/>
      <c r="K415" s="188">
        <v>8.0500000000000007</v>
      </c>
      <c r="L415" s="186"/>
      <c r="M415" s="186"/>
      <c r="N415" s="186"/>
      <c r="O415" s="186"/>
      <c r="P415" s="186"/>
      <c r="Q415" s="186"/>
      <c r="R415" s="189"/>
      <c r="T415" s="190"/>
      <c r="U415" s="186"/>
      <c r="V415" s="186"/>
      <c r="W415" s="186"/>
      <c r="X415" s="186"/>
      <c r="Y415" s="186"/>
      <c r="Z415" s="186"/>
      <c r="AA415" s="191"/>
      <c r="AT415" s="192" t="s">
        <v>216</v>
      </c>
      <c r="AU415" s="192" t="s">
        <v>87</v>
      </c>
      <c r="AV415" s="12" t="s">
        <v>87</v>
      </c>
      <c r="AW415" s="12" t="s">
        <v>32</v>
      </c>
      <c r="AX415" s="12" t="s">
        <v>75</v>
      </c>
      <c r="AY415" s="192" t="s">
        <v>192</v>
      </c>
    </row>
    <row r="416" spans="2:65" s="12" customFormat="1" ht="16.5" customHeight="1">
      <c r="B416" s="185"/>
      <c r="C416" s="186"/>
      <c r="D416" s="186"/>
      <c r="E416" s="187" t="s">
        <v>5</v>
      </c>
      <c r="F416" s="271" t="s">
        <v>618</v>
      </c>
      <c r="G416" s="272"/>
      <c r="H416" s="272"/>
      <c r="I416" s="272"/>
      <c r="J416" s="186"/>
      <c r="K416" s="188">
        <v>22.5</v>
      </c>
      <c r="L416" s="186"/>
      <c r="M416" s="186"/>
      <c r="N416" s="186"/>
      <c r="O416" s="186"/>
      <c r="P416" s="186"/>
      <c r="Q416" s="186"/>
      <c r="R416" s="189"/>
      <c r="T416" s="190"/>
      <c r="U416" s="186"/>
      <c r="V416" s="186"/>
      <c r="W416" s="186"/>
      <c r="X416" s="186"/>
      <c r="Y416" s="186"/>
      <c r="Z416" s="186"/>
      <c r="AA416" s="191"/>
      <c r="AT416" s="192" t="s">
        <v>216</v>
      </c>
      <c r="AU416" s="192" t="s">
        <v>87</v>
      </c>
      <c r="AV416" s="12" t="s">
        <v>87</v>
      </c>
      <c r="AW416" s="12" t="s">
        <v>32</v>
      </c>
      <c r="AX416" s="12" t="s">
        <v>75</v>
      </c>
      <c r="AY416" s="192" t="s">
        <v>192</v>
      </c>
    </row>
    <row r="417" spans="2:65" s="13" customFormat="1" ht="16.5" customHeight="1">
      <c r="B417" s="193"/>
      <c r="C417" s="194"/>
      <c r="D417" s="194"/>
      <c r="E417" s="195" t="s">
        <v>5</v>
      </c>
      <c r="F417" s="275" t="s">
        <v>249</v>
      </c>
      <c r="G417" s="276"/>
      <c r="H417" s="276"/>
      <c r="I417" s="276"/>
      <c r="J417" s="194"/>
      <c r="K417" s="196">
        <v>30.55</v>
      </c>
      <c r="L417" s="194"/>
      <c r="M417" s="194"/>
      <c r="N417" s="194"/>
      <c r="O417" s="194"/>
      <c r="P417" s="194"/>
      <c r="Q417" s="194"/>
      <c r="R417" s="197"/>
      <c r="T417" s="198"/>
      <c r="U417" s="194"/>
      <c r="V417" s="194"/>
      <c r="W417" s="194"/>
      <c r="X417" s="194"/>
      <c r="Y417" s="194"/>
      <c r="Z417" s="194"/>
      <c r="AA417" s="199"/>
      <c r="AT417" s="200" t="s">
        <v>216</v>
      </c>
      <c r="AU417" s="200" t="s">
        <v>87</v>
      </c>
      <c r="AV417" s="13" t="s">
        <v>197</v>
      </c>
      <c r="AW417" s="13" t="s">
        <v>32</v>
      </c>
      <c r="AX417" s="13" t="s">
        <v>82</v>
      </c>
      <c r="AY417" s="200" t="s">
        <v>192</v>
      </c>
    </row>
    <row r="418" spans="2:65" s="1" customFormat="1" ht="16.5" customHeight="1">
      <c r="B418" s="142"/>
      <c r="C418" s="171" t="s">
        <v>619</v>
      </c>
      <c r="D418" s="171" t="s">
        <v>193</v>
      </c>
      <c r="E418" s="172" t="s">
        <v>620</v>
      </c>
      <c r="F418" s="268" t="s">
        <v>621</v>
      </c>
      <c r="G418" s="268"/>
      <c r="H418" s="268"/>
      <c r="I418" s="268"/>
      <c r="J418" s="173" t="s">
        <v>467</v>
      </c>
      <c r="K418" s="174">
        <v>174.22</v>
      </c>
      <c r="L418" s="277">
        <v>0</v>
      </c>
      <c r="M418" s="277"/>
      <c r="N418" s="267">
        <f>ROUND(L418*K418,2)</f>
        <v>0</v>
      </c>
      <c r="O418" s="267"/>
      <c r="P418" s="267"/>
      <c r="Q418" s="267"/>
      <c r="R418" s="145"/>
      <c r="T418" s="175" t="s">
        <v>5</v>
      </c>
      <c r="U418" s="48" t="s">
        <v>42</v>
      </c>
      <c r="V418" s="40"/>
      <c r="W418" s="176">
        <f>V418*K418</f>
        <v>0</v>
      </c>
      <c r="X418" s="176">
        <v>0</v>
      </c>
      <c r="Y418" s="176">
        <f>X418*K418</f>
        <v>0</v>
      </c>
      <c r="Z418" s="176">
        <v>1E-3</v>
      </c>
      <c r="AA418" s="177">
        <f>Z418*K418</f>
        <v>0.17422000000000001</v>
      </c>
      <c r="AR418" s="23" t="s">
        <v>294</v>
      </c>
      <c r="AT418" s="23" t="s">
        <v>193</v>
      </c>
      <c r="AU418" s="23" t="s">
        <v>87</v>
      </c>
      <c r="AY418" s="23" t="s">
        <v>192</v>
      </c>
      <c r="BE418" s="118">
        <f>IF(U418="základná",N418,0)</f>
        <v>0</v>
      </c>
      <c r="BF418" s="118">
        <f>IF(U418="znížená",N418,0)</f>
        <v>0</v>
      </c>
      <c r="BG418" s="118">
        <f>IF(U418="zákl. prenesená",N418,0)</f>
        <v>0</v>
      </c>
      <c r="BH418" s="118">
        <f>IF(U418="zníž. prenesená",N418,0)</f>
        <v>0</v>
      </c>
      <c r="BI418" s="118">
        <f>IF(U418="nulová",N418,0)</f>
        <v>0</v>
      </c>
      <c r="BJ418" s="23" t="s">
        <v>87</v>
      </c>
      <c r="BK418" s="118">
        <f>ROUND(L418*K418,2)</f>
        <v>0</v>
      </c>
      <c r="BL418" s="23" t="s">
        <v>294</v>
      </c>
      <c r="BM418" s="23" t="s">
        <v>622</v>
      </c>
    </row>
    <row r="419" spans="2:65" s="11" customFormat="1" ht="16.5" customHeight="1">
      <c r="B419" s="178"/>
      <c r="C419" s="179"/>
      <c r="D419" s="179"/>
      <c r="E419" s="180" t="s">
        <v>5</v>
      </c>
      <c r="F419" s="269" t="s">
        <v>610</v>
      </c>
      <c r="G419" s="270"/>
      <c r="H419" s="270"/>
      <c r="I419" s="270"/>
      <c r="J419" s="179"/>
      <c r="K419" s="180" t="s">
        <v>5</v>
      </c>
      <c r="L419" s="179"/>
      <c r="M419" s="179"/>
      <c r="N419" s="179"/>
      <c r="O419" s="179"/>
      <c r="P419" s="179"/>
      <c r="Q419" s="179"/>
      <c r="R419" s="181"/>
      <c r="T419" s="182"/>
      <c r="U419" s="179"/>
      <c r="V419" s="179"/>
      <c r="W419" s="179"/>
      <c r="X419" s="179"/>
      <c r="Y419" s="179"/>
      <c r="Z419" s="179"/>
      <c r="AA419" s="183"/>
      <c r="AT419" s="184" t="s">
        <v>216</v>
      </c>
      <c r="AU419" s="184" t="s">
        <v>87</v>
      </c>
      <c r="AV419" s="11" t="s">
        <v>82</v>
      </c>
      <c r="AW419" s="11" t="s">
        <v>32</v>
      </c>
      <c r="AX419" s="11" t="s">
        <v>75</v>
      </c>
      <c r="AY419" s="184" t="s">
        <v>192</v>
      </c>
    </row>
    <row r="420" spans="2:65" s="12" customFormat="1" ht="16.5" customHeight="1">
      <c r="B420" s="185"/>
      <c r="C420" s="186"/>
      <c r="D420" s="186"/>
      <c r="E420" s="187" t="s">
        <v>5</v>
      </c>
      <c r="F420" s="271" t="s">
        <v>623</v>
      </c>
      <c r="G420" s="272"/>
      <c r="H420" s="272"/>
      <c r="I420" s="272"/>
      <c r="J420" s="186"/>
      <c r="K420" s="188">
        <v>88.01</v>
      </c>
      <c r="L420" s="186"/>
      <c r="M420" s="186"/>
      <c r="N420" s="186"/>
      <c r="O420" s="186"/>
      <c r="P420" s="186"/>
      <c r="Q420" s="186"/>
      <c r="R420" s="189"/>
      <c r="T420" s="190"/>
      <c r="U420" s="186"/>
      <c r="V420" s="186"/>
      <c r="W420" s="186"/>
      <c r="X420" s="186"/>
      <c r="Y420" s="186"/>
      <c r="Z420" s="186"/>
      <c r="AA420" s="191"/>
      <c r="AT420" s="192" t="s">
        <v>216</v>
      </c>
      <c r="AU420" s="192" t="s">
        <v>87</v>
      </c>
      <c r="AV420" s="12" t="s">
        <v>87</v>
      </c>
      <c r="AW420" s="12" t="s">
        <v>32</v>
      </c>
      <c r="AX420" s="12" t="s">
        <v>75</v>
      </c>
      <c r="AY420" s="192" t="s">
        <v>192</v>
      </c>
    </row>
    <row r="421" spans="2:65" s="12" customFormat="1" ht="16.5" customHeight="1">
      <c r="B421" s="185"/>
      <c r="C421" s="186"/>
      <c r="D421" s="186"/>
      <c r="E421" s="187" t="s">
        <v>5</v>
      </c>
      <c r="F421" s="271" t="s">
        <v>624</v>
      </c>
      <c r="G421" s="272"/>
      <c r="H421" s="272"/>
      <c r="I421" s="272"/>
      <c r="J421" s="186"/>
      <c r="K421" s="188">
        <v>86.21</v>
      </c>
      <c r="L421" s="186"/>
      <c r="M421" s="186"/>
      <c r="N421" s="186"/>
      <c r="O421" s="186"/>
      <c r="P421" s="186"/>
      <c r="Q421" s="186"/>
      <c r="R421" s="189"/>
      <c r="T421" s="190"/>
      <c r="U421" s="186"/>
      <c r="V421" s="186"/>
      <c r="W421" s="186"/>
      <c r="X421" s="186"/>
      <c r="Y421" s="186"/>
      <c r="Z421" s="186"/>
      <c r="AA421" s="191"/>
      <c r="AT421" s="192" t="s">
        <v>216</v>
      </c>
      <c r="AU421" s="192" t="s">
        <v>87</v>
      </c>
      <c r="AV421" s="12" t="s">
        <v>87</v>
      </c>
      <c r="AW421" s="12" t="s">
        <v>32</v>
      </c>
      <c r="AX421" s="12" t="s">
        <v>75</v>
      </c>
      <c r="AY421" s="192" t="s">
        <v>192</v>
      </c>
    </row>
    <row r="422" spans="2:65" s="13" customFormat="1" ht="16.5" customHeight="1">
      <c r="B422" s="193"/>
      <c r="C422" s="194"/>
      <c r="D422" s="194"/>
      <c r="E422" s="195" t="s">
        <v>5</v>
      </c>
      <c r="F422" s="275" t="s">
        <v>249</v>
      </c>
      <c r="G422" s="276"/>
      <c r="H422" s="276"/>
      <c r="I422" s="276"/>
      <c r="J422" s="194"/>
      <c r="K422" s="196">
        <v>174.22</v>
      </c>
      <c r="L422" s="194"/>
      <c r="M422" s="194"/>
      <c r="N422" s="194"/>
      <c r="O422" s="194"/>
      <c r="P422" s="194"/>
      <c r="Q422" s="194"/>
      <c r="R422" s="197"/>
      <c r="T422" s="198"/>
      <c r="U422" s="194"/>
      <c r="V422" s="194"/>
      <c r="W422" s="194"/>
      <c r="X422" s="194"/>
      <c r="Y422" s="194"/>
      <c r="Z422" s="194"/>
      <c r="AA422" s="199"/>
      <c r="AT422" s="200" t="s">
        <v>216</v>
      </c>
      <c r="AU422" s="200" t="s">
        <v>87</v>
      </c>
      <c r="AV422" s="13" t="s">
        <v>197</v>
      </c>
      <c r="AW422" s="13" t="s">
        <v>32</v>
      </c>
      <c r="AX422" s="13" t="s">
        <v>82</v>
      </c>
      <c r="AY422" s="200" t="s">
        <v>192</v>
      </c>
    </row>
    <row r="423" spans="2:65" s="1" customFormat="1" ht="25.5" customHeight="1">
      <c r="B423" s="142"/>
      <c r="C423" s="171" t="s">
        <v>625</v>
      </c>
      <c r="D423" s="171" t="s">
        <v>193</v>
      </c>
      <c r="E423" s="172" t="s">
        <v>626</v>
      </c>
      <c r="F423" s="268" t="s">
        <v>627</v>
      </c>
      <c r="G423" s="268"/>
      <c r="H423" s="268"/>
      <c r="I423" s="268"/>
      <c r="J423" s="173" t="s">
        <v>196</v>
      </c>
      <c r="K423" s="174">
        <v>158.97</v>
      </c>
      <c r="L423" s="277">
        <v>0</v>
      </c>
      <c r="M423" s="277"/>
      <c r="N423" s="267">
        <f>ROUND(L423*K423,2)</f>
        <v>0</v>
      </c>
      <c r="O423" s="267"/>
      <c r="P423" s="267"/>
      <c r="Q423" s="267"/>
      <c r="R423" s="145"/>
      <c r="T423" s="175" t="s">
        <v>5</v>
      </c>
      <c r="U423" s="48" t="s">
        <v>42</v>
      </c>
      <c r="V423" s="40"/>
      <c r="W423" s="176">
        <f>V423*K423</f>
        <v>0</v>
      </c>
      <c r="X423" s="176">
        <v>0</v>
      </c>
      <c r="Y423" s="176">
        <f>X423*K423</f>
        <v>0</v>
      </c>
      <c r="Z423" s="176">
        <v>1E-3</v>
      </c>
      <c r="AA423" s="177">
        <f>Z423*K423</f>
        <v>0.15897</v>
      </c>
      <c r="AR423" s="23" t="s">
        <v>294</v>
      </c>
      <c r="AT423" s="23" t="s">
        <v>193</v>
      </c>
      <c r="AU423" s="23" t="s">
        <v>87</v>
      </c>
      <c r="AY423" s="23" t="s">
        <v>192</v>
      </c>
      <c r="BE423" s="118">
        <f>IF(U423="základná",N423,0)</f>
        <v>0</v>
      </c>
      <c r="BF423" s="118">
        <f>IF(U423="znížená",N423,0)</f>
        <v>0</v>
      </c>
      <c r="BG423" s="118">
        <f>IF(U423="zákl. prenesená",N423,0)</f>
        <v>0</v>
      </c>
      <c r="BH423" s="118">
        <f>IF(U423="zníž. prenesená",N423,0)</f>
        <v>0</v>
      </c>
      <c r="BI423" s="118">
        <f>IF(U423="nulová",N423,0)</f>
        <v>0</v>
      </c>
      <c r="BJ423" s="23" t="s">
        <v>87</v>
      </c>
      <c r="BK423" s="118">
        <f>ROUND(L423*K423,2)</f>
        <v>0</v>
      </c>
      <c r="BL423" s="23" t="s">
        <v>294</v>
      </c>
      <c r="BM423" s="23" t="s">
        <v>628</v>
      </c>
    </row>
    <row r="424" spans="2:65" s="11" customFormat="1" ht="16.5" customHeight="1">
      <c r="B424" s="178"/>
      <c r="C424" s="179"/>
      <c r="D424" s="179"/>
      <c r="E424" s="180" t="s">
        <v>5</v>
      </c>
      <c r="F424" s="269" t="s">
        <v>610</v>
      </c>
      <c r="G424" s="270"/>
      <c r="H424" s="270"/>
      <c r="I424" s="270"/>
      <c r="J424" s="179"/>
      <c r="K424" s="180" t="s">
        <v>5</v>
      </c>
      <c r="L424" s="179"/>
      <c r="M424" s="179"/>
      <c r="N424" s="179"/>
      <c r="O424" s="179"/>
      <c r="P424" s="179"/>
      <c r="Q424" s="179"/>
      <c r="R424" s="181"/>
      <c r="T424" s="182"/>
      <c r="U424" s="179"/>
      <c r="V424" s="179"/>
      <c r="W424" s="179"/>
      <c r="X424" s="179"/>
      <c r="Y424" s="179"/>
      <c r="Z424" s="179"/>
      <c r="AA424" s="183"/>
      <c r="AT424" s="184" t="s">
        <v>216</v>
      </c>
      <c r="AU424" s="184" t="s">
        <v>87</v>
      </c>
      <c r="AV424" s="11" t="s">
        <v>82</v>
      </c>
      <c r="AW424" s="11" t="s">
        <v>32</v>
      </c>
      <c r="AX424" s="11" t="s">
        <v>75</v>
      </c>
      <c r="AY424" s="184" t="s">
        <v>192</v>
      </c>
    </row>
    <row r="425" spans="2:65" s="12" customFormat="1" ht="16.5" customHeight="1">
      <c r="B425" s="185"/>
      <c r="C425" s="186"/>
      <c r="D425" s="186"/>
      <c r="E425" s="187" t="s">
        <v>5</v>
      </c>
      <c r="F425" s="271" t="s">
        <v>629</v>
      </c>
      <c r="G425" s="272"/>
      <c r="H425" s="272"/>
      <c r="I425" s="272"/>
      <c r="J425" s="186"/>
      <c r="K425" s="188">
        <v>86.24</v>
      </c>
      <c r="L425" s="186"/>
      <c r="M425" s="186"/>
      <c r="N425" s="186"/>
      <c r="O425" s="186"/>
      <c r="P425" s="186"/>
      <c r="Q425" s="186"/>
      <c r="R425" s="189"/>
      <c r="T425" s="190"/>
      <c r="U425" s="186"/>
      <c r="V425" s="186"/>
      <c r="W425" s="186"/>
      <c r="X425" s="186"/>
      <c r="Y425" s="186"/>
      <c r="Z425" s="186"/>
      <c r="AA425" s="191"/>
      <c r="AT425" s="192" t="s">
        <v>216</v>
      </c>
      <c r="AU425" s="192" t="s">
        <v>87</v>
      </c>
      <c r="AV425" s="12" t="s">
        <v>87</v>
      </c>
      <c r="AW425" s="12" t="s">
        <v>32</v>
      </c>
      <c r="AX425" s="12" t="s">
        <v>75</v>
      </c>
      <c r="AY425" s="192" t="s">
        <v>192</v>
      </c>
    </row>
    <row r="426" spans="2:65" s="12" customFormat="1" ht="25.5" customHeight="1">
      <c r="B426" s="185"/>
      <c r="C426" s="186"/>
      <c r="D426" s="186"/>
      <c r="E426" s="187" t="s">
        <v>5</v>
      </c>
      <c r="F426" s="271" t="s">
        <v>630</v>
      </c>
      <c r="G426" s="272"/>
      <c r="H426" s="272"/>
      <c r="I426" s="272"/>
      <c r="J426" s="186"/>
      <c r="K426" s="188">
        <v>72.73</v>
      </c>
      <c r="L426" s="186"/>
      <c r="M426" s="186"/>
      <c r="N426" s="186"/>
      <c r="O426" s="186"/>
      <c r="P426" s="186"/>
      <c r="Q426" s="186"/>
      <c r="R426" s="189"/>
      <c r="T426" s="190"/>
      <c r="U426" s="186"/>
      <c r="V426" s="186"/>
      <c r="W426" s="186"/>
      <c r="X426" s="186"/>
      <c r="Y426" s="186"/>
      <c r="Z426" s="186"/>
      <c r="AA426" s="191"/>
      <c r="AT426" s="192" t="s">
        <v>216</v>
      </c>
      <c r="AU426" s="192" t="s">
        <v>87</v>
      </c>
      <c r="AV426" s="12" t="s">
        <v>87</v>
      </c>
      <c r="AW426" s="12" t="s">
        <v>32</v>
      </c>
      <c r="AX426" s="12" t="s">
        <v>75</v>
      </c>
      <c r="AY426" s="192" t="s">
        <v>192</v>
      </c>
    </row>
    <row r="427" spans="2:65" s="13" customFormat="1" ht="16.5" customHeight="1">
      <c r="B427" s="193"/>
      <c r="C427" s="194"/>
      <c r="D427" s="194"/>
      <c r="E427" s="195" t="s">
        <v>5</v>
      </c>
      <c r="F427" s="275" t="s">
        <v>249</v>
      </c>
      <c r="G427" s="276"/>
      <c r="H427" s="276"/>
      <c r="I427" s="276"/>
      <c r="J427" s="194"/>
      <c r="K427" s="196">
        <v>158.97</v>
      </c>
      <c r="L427" s="194"/>
      <c r="M427" s="194"/>
      <c r="N427" s="194"/>
      <c r="O427" s="194"/>
      <c r="P427" s="194"/>
      <c r="Q427" s="194"/>
      <c r="R427" s="197"/>
      <c r="T427" s="198"/>
      <c r="U427" s="194"/>
      <c r="V427" s="194"/>
      <c r="W427" s="194"/>
      <c r="X427" s="194"/>
      <c r="Y427" s="194"/>
      <c r="Z427" s="194"/>
      <c r="AA427" s="199"/>
      <c r="AT427" s="200" t="s">
        <v>216</v>
      </c>
      <c r="AU427" s="200" t="s">
        <v>87</v>
      </c>
      <c r="AV427" s="13" t="s">
        <v>197</v>
      </c>
      <c r="AW427" s="13" t="s">
        <v>32</v>
      </c>
      <c r="AX427" s="13" t="s">
        <v>82</v>
      </c>
      <c r="AY427" s="200" t="s">
        <v>192</v>
      </c>
    </row>
    <row r="428" spans="2:65" s="10" customFormat="1" ht="29.85" customHeight="1">
      <c r="B428" s="160"/>
      <c r="C428" s="161"/>
      <c r="D428" s="170" t="s">
        <v>165</v>
      </c>
      <c r="E428" s="170"/>
      <c r="F428" s="170"/>
      <c r="G428" s="170"/>
      <c r="H428" s="170"/>
      <c r="I428" s="170"/>
      <c r="J428" s="170"/>
      <c r="K428" s="170"/>
      <c r="L428" s="170"/>
      <c r="M428" s="170"/>
      <c r="N428" s="280">
        <f>BK428</f>
        <v>0</v>
      </c>
      <c r="O428" s="281"/>
      <c r="P428" s="281"/>
      <c r="Q428" s="281"/>
      <c r="R428" s="163"/>
      <c r="T428" s="164"/>
      <c r="U428" s="161"/>
      <c r="V428" s="161"/>
      <c r="W428" s="165">
        <f>SUM(W429:W432)</f>
        <v>0</v>
      </c>
      <c r="X428" s="161"/>
      <c r="Y428" s="165">
        <f>SUM(Y429:Y432)</f>
        <v>0</v>
      </c>
      <c r="Z428" s="161"/>
      <c r="AA428" s="166">
        <f>SUM(AA429:AA432)</f>
        <v>0</v>
      </c>
      <c r="AR428" s="167" t="s">
        <v>87</v>
      </c>
      <c r="AT428" s="168" t="s">
        <v>74</v>
      </c>
      <c r="AU428" s="168" t="s">
        <v>82</v>
      </c>
      <c r="AY428" s="167" t="s">
        <v>192</v>
      </c>
      <c r="BK428" s="169">
        <f>SUM(BK429:BK432)</f>
        <v>0</v>
      </c>
    </row>
    <row r="429" spans="2:65" s="1" customFormat="1" ht="38.25" customHeight="1">
      <c r="B429" s="142"/>
      <c r="C429" s="171" t="s">
        <v>631</v>
      </c>
      <c r="D429" s="171" t="s">
        <v>193</v>
      </c>
      <c r="E429" s="172" t="s">
        <v>632</v>
      </c>
      <c r="F429" s="268" t="s">
        <v>633</v>
      </c>
      <c r="G429" s="268"/>
      <c r="H429" s="268"/>
      <c r="I429" s="268"/>
      <c r="J429" s="173" t="s">
        <v>196</v>
      </c>
      <c r="K429" s="174">
        <v>1.6</v>
      </c>
      <c r="L429" s="277">
        <v>0</v>
      </c>
      <c r="M429" s="277"/>
      <c r="N429" s="267">
        <f>ROUND(L429*K429,2)</f>
        <v>0</v>
      </c>
      <c r="O429" s="267"/>
      <c r="P429" s="267"/>
      <c r="Q429" s="267"/>
      <c r="R429" s="145"/>
      <c r="T429" s="175" t="s">
        <v>5</v>
      </c>
      <c r="U429" s="48" t="s">
        <v>42</v>
      </c>
      <c r="V429" s="40"/>
      <c r="W429" s="176">
        <f>V429*K429</f>
        <v>0</v>
      </c>
      <c r="X429" s="176">
        <v>0</v>
      </c>
      <c r="Y429" s="176">
        <f>X429*K429</f>
        <v>0</v>
      </c>
      <c r="Z429" s="176">
        <v>0</v>
      </c>
      <c r="AA429" s="177">
        <f>Z429*K429</f>
        <v>0</v>
      </c>
      <c r="AR429" s="23" t="s">
        <v>294</v>
      </c>
      <c r="AT429" s="23" t="s">
        <v>193</v>
      </c>
      <c r="AU429" s="23" t="s">
        <v>87</v>
      </c>
      <c r="AY429" s="23" t="s">
        <v>192</v>
      </c>
      <c r="BE429" s="118">
        <f>IF(U429="základná",N429,0)</f>
        <v>0</v>
      </c>
      <c r="BF429" s="118">
        <f>IF(U429="znížená",N429,0)</f>
        <v>0</v>
      </c>
      <c r="BG429" s="118">
        <f>IF(U429="zákl. prenesená",N429,0)</f>
        <v>0</v>
      </c>
      <c r="BH429" s="118">
        <f>IF(U429="zníž. prenesená",N429,0)</f>
        <v>0</v>
      </c>
      <c r="BI429" s="118">
        <f>IF(U429="nulová",N429,0)</f>
        <v>0</v>
      </c>
      <c r="BJ429" s="23" t="s">
        <v>87</v>
      </c>
      <c r="BK429" s="118">
        <f>ROUND(L429*K429,2)</f>
        <v>0</v>
      </c>
      <c r="BL429" s="23" t="s">
        <v>294</v>
      </c>
      <c r="BM429" s="23" t="s">
        <v>634</v>
      </c>
    </row>
    <row r="430" spans="2:65" s="1" customFormat="1" ht="38.25" customHeight="1">
      <c r="B430" s="142"/>
      <c r="C430" s="171" t="s">
        <v>635</v>
      </c>
      <c r="D430" s="171" t="s">
        <v>193</v>
      </c>
      <c r="E430" s="172" t="s">
        <v>636</v>
      </c>
      <c r="F430" s="268" t="s">
        <v>637</v>
      </c>
      <c r="G430" s="268"/>
      <c r="H430" s="268"/>
      <c r="I430" s="268"/>
      <c r="J430" s="173" t="s">
        <v>196</v>
      </c>
      <c r="K430" s="174">
        <v>6.48</v>
      </c>
      <c r="L430" s="277">
        <v>0</v>
      </c>
      <c r="M430" s="277"/>
      <c r="N430" s="267">
        <f>ROUND(L430*K430,2)</f>
        <v>0</v>
      </c>
      <c r="O430" s="267"/>
      <c r="P430" s="267"/>
      <c r="Q430" s="267"/>
      <c r="R430" s="145"/>
      <c r="T430" s="175" t="s">
        <v>5</v>
      </c>
      <c r="U430" s="48" t="s">
        <v>42</v>
      </c>
      <c r="V430" s="40"/>
      <c r="W430" s="176">
        <f>V430*K430</f>
        <v>0</v>
      </c>
      <c r="X430" s="176">
        <v>0</v>
      </c>
      <c r="Y430" s="176">
        <f>X430*K430</f>
        <v>0</v>
      </c>
      <c r="Z430" s="176">
        <v>0</v>
      </c>
      <c r="AA430" s="177">
        <f>Z430*K430</f>
        <v>0</v>
      </c>
      <c r="AR430" s="23" t="s">
        <v>294</v>
      </c>
      <c r="AT430" s="23" t="s">
        <v>193</v>
      </c>
      <c r="AU430" s="23" t="s">
        <v>87</v>
      </c>
      <c r="AY430" s="23" t="s">
        <v>192</v>
      </c>
      <c r="BE430" s="118">
        <f>IF(U430="základná",N430,0)</f>
        <v>0</v>
      </c>
      <c r="BF430" s="118">
        <f>IF(U430="znížená",N430,0)</f>
        <v>0</v>
      </c>
      <c r="BG430" s="118">
        <f>IF(U430="zákl. prenesená",N430,0)</f>
        <v>0</v>
      </c>
      <c r="BH430" s="118">
        <f>IF(U430="zníž. prenesená",N430,0)</f>
        <v>0</v>
      </c>
      <c r="BI430" s="118">
        <f>IF(U430="nulová",N430,0)</f>
        <v>0</v>
      </c>
      <c r="BJ430" s="23" t="s">
        <v>87</v>
      </c>
      <c r="BK430" s="118">
        <f>ROUND(L430*K430,2)</f>
        <v>0</v>
      </c>
      <c r="BL430" s="23" t="s">
        <v>294</v>
      </c>
      <c r="BM430" s="23" t="s">
        <v>638</v>
      </c>
    </row>
    <row r="431" spans="2:65" s="11" customFormat="1" ht="16.5" customHeight="1">
      <c r="B431" s="178"/>
      <c r="C431" s="179"/>
      <c r="D431" s="179"/>
      <c r="E431" s="180" t="s">
        <v>5</v>
      </c>
      <c r="F431" s="269" t="s">
        <v>639</v>
      </c>
      <c r="G431" s="270"/>
      <c r="H431" s="270"/>
      <c r="I431" s="270"/>
      <c r="J431" s="179"/>
      <c r="K431" s="180" t="s">
        <v>5</v>
      </c>
      <c r="L431" s="179"/>
      <c r="M431" s="179"/>
      <c r="N431" s="179"/>
      <c r="O431" s="179"/>
      <c r="P431" s="179"/>
      <c r="Q431" s="179"/>
      <c r="R431" s="181"/>
      <c r="T431" s="182"/>
      <c r="U431" s="179"/>
      <c r="V431" s="179"/>
      <c r="W431" s="179"/>
      <c r="X431" s="179"/>
      <c r="Y431" s="179"/>
      <c r="Z431" s="179"/>
      <c r="AA431" s="183"/>
      <c r="AT431" s="184" t="s">
        <v>216</v>
      </c>
      <c r="AU431" s="184" t="s">
        <v>87</v>
      </c>
      <c r="AV431" s="11" t="s">
        <v>82</v>
      </c>
      <c r="AW431" s="11" t="s">
        <v>32</v>
      </c>
      <c r="AX431" s="11" t="s">
        <v>75</v>
      </c>
      <c r="AY431" s="184" t="s">
        <v>192</v>
      </c>
    </row>
    <row r="432" spans="2:65" s="12" customFormat="1" ht="16.5" customHeight="1">
      <c r="B432" s="185"/>
      <c r="C432" s="186"/>
      <c r="D432" s="186"/>
      <c r="E432" s="187" t="s">
        <v>5</v>
      </c>
      <c r="F432" s="271" t="s">
        <v>640</v>
      </c>
      <c r="G432" s="272"/>
      <c r="H432" s="272"/>
      <c r="I432" s="272"/>
      <c r="J432" s="186"/>
      <c r="K432" s="188">
        <v>6.48</v>
      </c>
      <c r="L432" s="186"/>
      <c r="M432" s="186"/>
      <c r="N432" s="186"/>
      <c r="O432" s="186"/>
      <c r="P432" s="186"/>
      <c r="Q432" s="186"/>
      <c r="R432" s="189"/>
      <c r="T432" s="190"/>
      <c r="U432" s="186"/>
      <c r="V432" s="186"/>
      <c r="W432" s="186"/>
      <c r="X432" s="186"/>
      <c r="Y432" s="186"/>
      <c r="Z432" s="186"/>
      <c r="AA432" s="191"/>
      <c r="AT432" s="192" t="s">
        <v>216</v>
      </c>
      <c r="AU432" s="192" t="s">
        <v>87</v>
      </c>
      <c r="AV432" s="12" t="s">
        <v>87</v>
      </c>
      <c r="AW432" s="12" t="s">
        <v>32</v>
      </c>
      <c r="AX432" s="12" t="s">
        <v>82</v>
      </c>
      <c r="AY432" s="192" t="s">
        <v>192</v>
      </c>
    </row>
    <row r="433" spans="2:65" s="10" customFormat="1" ht="37.35" customHeight="1">
      <c r="B433" s="160"/>
      <c r="C433" s="161"/>
      <c r="D433" s="162" t="s">
        <v>166</v>
      </c>
      <c r="E433" s="162"/>
      <c r="F433" s="162"/>
      <c r="G433" s="162"/>
      <c r="H433" s="162"/>
      <c r="I433" s="162"/>
      <c r="J433" s="162"/>
      <c r="K433" s="162"/>
      <c r="L433" s="162"/>
      <c r="M433" s="162"/>
      <c r="N433" s="290">
        <f>BK433</f>
        <v>0</v>
      </c>
      <c r="O433" s="291"/>
      <c r="P433" s="291"/>
      <c r="Q433" s="291"/>
      <c r="R433" s="163"/>
      <c r="T433" s="164"/>
      <c r="U433" s="161"/>
      <c r="V433" s="161"/>
      <c r="W433" s="165">
        <f>W434</f>
        <v>0</v>
      </c>
      <c r="X433" s="161"/>
      <c r="Y433" s="165">
        <f>Y434</f>
        <v>0</v>
      </c>
      <c r="Z433" s="161"/>
      <c r="AA433" s="166">
        <f>AA434</f>
        <v>0</v>
      </c>
      <c r="AR433" s="167" t="s">
        <v>202</v>
      </c>
      <c r="AT433" s="168" t="s">
        <v>74</v>
      </c>
      <c r="AU433" s="168" t="s">
        <v>75</v>
      </c>
      <c r="AY433" s="167" t="s">
        <v>192</v>
      </c>
      <c r="BK433" s="169">
        <f>BK434</f>
        <v>0</v>
      </c>
    </row>
    <row r="434" spans="2:65" s="10" customFormat="1" ht="19.899999999999999" customHeight="1">
      <c r="B434" s="160"/>
      <c r="C434" s="161"/>
      <c r="D434" s="170" t="s">
        <v>167</v>
      </c>
      <c r="E434" s="170"/>
      <c r="F434" s="170"/>
      <c r="G434" s="170"/>
      <c r="H434" s="170"/>
      <c r="I434" s="170"/>
      <c r="J434" s="170"/>
      <c r="K434" s="170"/>
      <c r="L434" s="170"/>
      <c r="M434" s="170"/>
      <c r="N434" s="280">
        <f>BK434</f>
        <v>0</v>
      </c>
      <c r="O434" s="281"/>
      <c r="P434" s="281"/>
      <c r="Q434" s="281"/>
      <c r="R434" s="163"/>
      <c r="T434" s="164"/>
      <c r="U434" s="161"/>
      <c r="V434" s="161"/>
      <c r="W434" s="165">
        <f>W435</f>
        <v>0</v>
      </c>
      <c r="X434" s="161"/>
      <c r="Y434" s="165">
        <f>Y435</f>
        <v>0</v>
      </c>
      <c r="Z434" s="161"/>
      <c r="AA434" s="166">
        <f>AA435</f>
        <v>0</v>
      </c>
      <c r="AR434" s="167" t="s">
        <v>202</v>
      </c>
      <c r="AT434" s="168" t="s">
        <v>74</v>
      </c>
      <c r="AU434" s="168" t="s">
        <v>82</v>
      </c>
      <c r="AY434" s="167" t="s">
        <v>192</v>
      </c>
      <c r="BK434" s="169">
        <f>BK435</f>
        <v>0</v>
      </c>
    </row>
    <row r="435" spans="2:65" s="1" customFormat="1" ht="25.5" customHeight="1">
      <c r="B435" s="142"/>
      <c r="C435" s="171" t="s">
        <v>641</v>
      </c>
      <c r="D435" s="171" t="s">
        <v>193</v>
      </c>
      <c r="E435" s="172" t="s">
        <v>642</v>
      </c>
      <c r="F435" s="268" t="s">
        <v>643</v>
      </c>
      <c r="G435" s="268"/>
      <c r="H435" s="268"/>
      <c r="I435" s="268"/>
      <c r="J435" s="173" t="s">
        <v>288</v>
      </c>
      <c r="K435" s="174">
        <v>3</v>
      </c>
      <c r="L435" s="277">
        <v>0</v>
      </c>
      <c r="M435" s="277"/>
      <c r="N435" s="267">
        <f>ROUND(L435*K435,2)</f>
        <v>0</v>
      </c>
      <c r="O435" s="267"/>
      <c r="P435" s="267"/>
      <c r="Q435" s="267"/>
      <c r="R435" s="145"/>
      <c r="T435" s="175" t="s">
        <v>5</v>
      </c>
      <c r="U435" s="48" t="s">
        <v>42</v>
      </c>
      <c r="V435" s="40"/>
      <c r="W435" s="176">
        <f>V435*K435</f>
        <v>0</v>
      </c>
      <c r="X435" s="176">
        <v>0</v>
      </c>
      <c r="Y435" s="176">
        <f>X435*K435</f>
        <v>0</v>
      </c>
      <c r="Z435" s="176">
        <v>0</v>
      </c>
      <c r="AA435" s="177">
        <f>Z435*K435</f>
        <v>0</v>
      </c>
      <c r="AR435" s="23" t="s">
        <v>589</v>
      </c>
      <c r="AT435" s="23" t="s">
        <v>193</v>
      </c>
      <c r="AU435" s="23" t="s">
        <v>87</v>
      </c>
      <c r="AY435" s="23" t="s">
        <v>192</v>
      </c>
      <c r="BE435" s="118">
        <f>IF(U435="základná",N435,0)</f>
        <v>0</v>
      </c>
      <c r="BF435" s="118">
        <f>IF(U435="znížená",N435,0)</f>
        <v>0</v>
      </c>
      <c r="BG435" s="118">
        <f>IF(U435="zákl. prenesená",N435,0)</f>
        <v>0</v>
      </c>
      <c r="BH435" s="118">
        <f>IF(U435="zníž. prenesená",N435,0)</f>
        <v>0</v>
      </c>
      <c r="BI435" s="118">
        <f>IF(U435="nulová",N435,0)</f>
        <v>0</v>
      </c>
      <c r="BJ435" s="23" t="s">
        <v>87</v>
      </c>
      <c r="BK435" s="118">
        <f>ROUND(L435*K435,2)</f>
        <v>0</v>
      </c>
      <c r="BL435" s="23" t="s">
        <v>589</v>
      </c>
      <c r="BM435" s="23" t="s">
        <v>644</v>
      </c>
    </row>
    <row r="436" spans="2:65" s="1" customFormat="1" ht="49.9" customHeight="1">
      <c r="B436" s="39"/>
      <c r="C436" s="40"/>
      <c r="D436" s="162" t="s">
        <v>645</v>
      </c>
      <c r="E436" s="40"/>
      <c r="F436" s="40"/>
      <c r="G436" s="40"/>
      <c r="H436" s="40"/>
      <c r="I436" s="40"/>
      <c r="J436" s="40"/>
      <c r="K436" s="40"/>
      <c r="L436" s="40"/>
      <c r="M436" s="40"/>
      <c r="N436" s="312">
        <f t="shared" ref="N436:N441" si="15">BK436</f>
        <v>0</v>
      </c>
      <c r="O436" s="313"/>
      <c r="P436" s="313"/>
      <c r="Q436" s="313"/>
      <c r="R436" s="41"/>
      <c r="T436" s="209"/>
      <c r="U436" s="40"/>
      <c r="V436" s="40"/>
      <c r="W436" s="40"/>
      <c r="X436" s="40"/>
      <c r="Y436" s="40"/>
      <c r="Z436" s="40"/>
      <c r="AA436" s="78"/>
      <c r="AT436" s="23" t="s">
        <v>74</v>
      </c>
      <c r="AU436" s="23" t="s">
        <v>75</v>
      </c>
      <c r="AY436" s="23" t="s">
        <v>646</v>
      </c>
      <c r="BK436" s="118">
        <f>SUM(BK437:BK441)</f>
        <v>0</v>
      </c>
    </row>
    <row r="437" spans="2:65" s="1" customFormat="1" ht="22.35" customHeight="1">
      <c r="B437" s="39"/>
      <c r="C437" s="210" t="s">
        <v>5</v>
      </c>
      <c r="D437" s="210" t="s">
        <v>193</v>
      </c>
      <c r="E437" s="211" t="s">
        <v>5</v>
      </c>
      <c r="F437" s="314" t="s">
        <v>5</v>
      </c>
      <c r="G437" s="314"/>
      <c r="H437" s="314"/>
      <c r="I437" s="314"/>
      <c r="J437" s="212" t="s">
        <v>5</v>
      </c>
      <c r="K437" s="213"/>
      <c r="L437" s="277"/>
      <c r="M437" s="311"/>
      <c r="N437" s="311">
        <f t="shared" si="15"/>
        <v>0</v>
      </c>
      <c r="O437" s="311"/>
      <c r="P437" s="311"/>
      <c r="Q437" s="311"/>
      <c r="R437" s="41"/>
      <c r="T437" s="175" t="s">
        <v>5</v>
      </c>
      <c r="U437" s="214" t="s">
        <v>42</v>
      </c>
      <c r="V437" s="40"/>
      <c r="W437" s="40"/>
      <c r="X437" s="40"/>
      <c r="Y437" s="40"/>
      <c r="Z437" s="40"/>
      <c r="AA437" s="78"/>
      <c r="AT437" s="23" t="s">
        <v>646</v>
      </c>
      <c r="AU437" s="23" t="s">
        <v>82</v>
      </c>
      <c r="AY437" s="23" t="s">
        <v>646</v>
      </c>
      <c r="BE437" s="118">
        <f>IF(U437="základná",N437,0)</f>
        <v>0</v>
      </c>
      <c r="BF437" s="118">
        <f>IF(U437="znížená",N437,0)</f>
        <v>0</v>
      </c>
      <c r="BG437" s="118">
        <f>IF(U437="zákl. prenesená",N437,0)</f>
        <v>0</v>
      </c>
      <c r="BH437" s="118">
        <f>IF(U437="zníž. prenesená",N437,0)</f>
        <v>0</v>
      </c>
      <c r="BI437" s="118">
        <f>IF(U437="nulová",N437,0)</f>
        <v>0</v>
      </c>
      <c r="BJ437" s="23" t="s">
        <v>87</v>
      </c>
      <c r="BK437" s="118">
        <f>L437*K437</f>
        <v>0</v>
      </c>
    </row>
    <row r="438" spans="2:65" s="1" customFormat="1" ht="22.35" customHeight="1">
      <c r="B438" s="39"/>
      <c r="C438" s="210" t="s">
        <v>5</v>
      </c>
      <c r="D438" s="210" t="s">
        <v>193</v>
      </c>
      <c r="E438" s="211" t="s">
        <v>5</v>
      </c>
      <c r="F438" s="314" t="s">
        <v>5</v>
      </c>
      <c r="G438" s="314"/>
      <c r="H438" s="314"/>
      <c r="I438" s="314"/>
      <c r="J438" s="212" t="s">
        <v>5</v>
      </c>
      <c r="K438" s="213"/>
      <c r="L438" s="277"/>
      <c r="M438" s="311"/>
      <c r="N438" s="311">
        <f t="shared" si="15"/>
        <v>0</v>
      </c>
      <c r="O438" s="311"/>
      <c r="P438" s="311"/>
      <c r="Q438" s="311"/>
      <c r="R438" s="41"/>
      <c r="T438" s="175" t="s">
        <v>5</v>
      </c>
      <c r="U438" s="214" t="s">
        <v>42</v>
      </c>
      <c r="V438" s="40"/>
      <c r="W438" s="40"/>
      <c r="X438" s="40"/>
      <c r="Y438" s="40"/>
      <c r="Z438" s="40"/>
      <c r="AA438" s="78"/>
      <c r="AT438" s="23" t="s">
        <v>646</v>
      </c>
      <c r="AU438" s="23" t="s">
        <v>82</v>
      </c>
      <c r="AY438" s="23" t="s">
        <v>646</v>
      </c>
      <c r="BE438" s="118">
        <f>IF(U438="základná",N438,0)</f>
        <v>0</v>
      </c>
      <c r="BF438" s="118">
        <f>IF(U438="znížená",N438,0)</f>
        <v>0</v>
      </c>
      <c r="BG438" s="118">
        <f>IF(U438="zákl. prenesená",N438,0)</f>
        <v>0</v>
      </c>
      <c r="BH438" s="118">
        <f>IF(U438="zníž. prenesená",N438,0)</f>
        <v>0</v>
      </c>
      <c r="BI438" s="118">
        <f>IF(U438="nulová",N438,0)</f>
        <v>0</v>
      </c>
      <c r="BJ438" s="23" t="s">
        <v>87</v>
      </c>
      <c r="BK438" s="118">
        <f>L438*K438</f>
        <v>0</v>
      </c>
    </row>
    <row r="439" spans="2:65" s="1" customFormat="1" ht="22.35" customHeight="1">
      <c r="B439" s="39"/>
      <c r="C439" s="210" t="s">
        <v>5</v>
      </c>
      <c r="D439" s="210" t="s">
        <v>193</v>
      </c>
      <c r="E439" s="211" t="s">
        <v>5</v>
      </c>
      <c r="F439" s="314" t="s">
        <v>5</v>
      </c>
      <c r="G439" s="314"/>
      <c r="H439" s="314"/>
      <c r="I439" s="314"/>
      <c r="J439" s="212" t="s">
        <v>5</v>
      </c>
      <c r="K439" s="213"/>
      <c r="L439" s="277"/>
      <c r="M439" s="311"/>
      <c r="N439" s="311">
        <f t="shared" si="15"/>
        <v>0</v>
      </c>
      <c r="O439" s="311"/>
      <c r="P439" s="311"/>
      <c r="Q439" s="311"/>
      <c r="R439" s="41"/>
      <c r="T439" s="175" t="s">
        <v>5</v>
      </c>
      <c r="U439" s="214" t="s">
        <v>42</v>
      </c>
      <c r="V439" s="40"/>
      <c r="W439" s="40"/>
      <c r="X439" s="40"/>
      <c r="Y439" s="40"/>
      <c r="Z439" s="40"/>
      <c r="AA439" s="78"/>
      <c r="AT439" s="23" t="s">
        <v>646</v>
      </c>
      <c r="AU439" s="23" t="s">
        <v>82</v>
      </c>
      <c r="AY439" s="23" t="s">
        <v>646</v>
      </c>
      <c r="BE439" s="118">
        <f>IF(U439="základná",N439,0)</f>
        <v>0</v>
      </c>
      <c r="BF439" s="118">
        <f>IF(U439="znížená",N439,0)</f>
        <v>0</v>
      </c>
      <c r="BG439" s="118">
        <f>IF(U439="zákl. prenesená",N439,0)</f>
        <v>0</v>
      </c>
      <c r="BH439" s="118">
        <f>IF(U439="zníž. prenesená",N439,0)</f>
        <v>0</v>
      </c>
      <c r="BI439" s="118">
        <f>IF(U439="nulová",N439,0)</f>
        <v>0</v>
      </c>
      <c r="BJ439" s="23" t="s">
        <v>87</v>
      </c>
      <c r="BK439" s="118">
        <f>L439*K439</f>
        <v>0</v>
      </c>
    </row>
    <row r="440" spans="2:65" s="1" customFormat="1" ht="22.35" customHeight="1">
      <c r="B440" s="39"/>
      <c r="C440" s="210" t="s">
        <v>5</v>
      </c>
      <c r="D440" s="210" t="s">
        <v>193</v>
      </c>
      <c r="E440" s="211" t="s">
        <v>5</v>
      </c>
      <c r="F440" s="314" t="s">
        <v>5</v>
      </c>
      <c r="G440" s="314"/>
      <c r="H440" s="314"/>
      <c r="I440" s="314"/>
      <c r="J440" s="212" t="s">
        <v>5</v>
      </c>
      <c r="K440" s="213"/>
      <c r="L440" s="277"/>
      <c r="M440" s="311"/>
      <c r="N440" s="311">
        <f t="shared" si="15"/>
        <v>0</v>
      </c>
      <c r="O440" s="311"/>
      <c r="P440" s="311"/>
      <c r="Q440" s="311"/>
      <c r="R440" s="41"/>
      <c r="T440" s="175" t="s">
        <v>5</v>
      </c>
      <c r="U440" s="214" t="s">
        <v>42</v>
      </c>
      <c r="V440" s="40"/>
      <c r="W440" s="40"/>
      <c r="X440" s="40"/>
      <c r="Y440" s="40"/>
      <c r="Z440" s="40"/>
      <c r="AA440" s="78"/>
      <c r="AT440" s="23" t="s">
        <v>646</v>
      </c>
      <c r="AU440" s="23" t="s">
        <v>82</v>
      </c>
      <c r="AY440" s="23" t="s">
        <v>646</v>
      </c>
      <c r="BE440" s="118">
        <f>IF(U440="základná",N440,0)</f>
        <v>0</v>
      </c>
      <c r="BF440" s="118">
        <f>IF(U440="znížená",N440,0)</f>
        <v>0</v>
      </c>
      <c r="BG440" s="118">
        <f>IF(U440="zákl. prenesená",N440,0)</f>
        <v>0</v>
      </c>
      <c r="BH440" s="118">
        <f>IF(U440="zníž. prenesená",N440,0)</f>
        <v>0</v>
      </c>
      <c r="BI440" s="118">
        <f>IF(U440="nulová",N440,0)</f>
        <v>0</v>
      </c>
      <c r="BJ440" s="23" t="s">
        <v>87</v>
      </c>
      <c r="BK440" s="118">
        <f>L440*K440</f>
        <v>0</v>
      </c>
    </row>
    <row r="441" spans="2:65" s="1" customFormat="1" ht="22.35" customHeight="1">
      <c r="B441" s="39"/>
      <c r="C441" s="210" t="s">
        <v>5</v>
      </c>
      <c r="D441" s="210" t="s">
        <v>193</v>
      </c>
      <c r="E441" s="211" t="s">
        <v>5</v>
      </c>
      <c r="F441" s="314" t="s">
        <v>5</v>
      </c>
      <c r="G441" s="314"/>
      <c r="H441" s="314"/>
      <c r="I441" s="314"/>
      <c r="J441" s="212" t="s">
        <v>5</v>
      </c>
      <c r="K441" s="213"/>
      <c r="L441" s="277"/>
      <c r="M441" s="311"/>
      <c r="N441" s="311">
        <f t="shared" si="15"/>
        <v>0</v>
      </c>
      <c r="O441" s="311"/>
      <c r="P441" s="311"/>
      <c r="Q441" s="311"/>
      <c r="R441" s="41"/>
      <c r="T441" s="175" t="s">
        <v>5</v>
      </c>
      <c r="U441" s="214" t="s">
        <v>42</v>
      </c>
      <c r="V441" s="60"/>
      <c r="W441" s="60"/>
      <c r="X441" s="60"/>
      <c r="Y441" s="60"/>
      <c r="Z441" s="60"/>
      <c r="AA441" s="62"/>
      <c r="AT441" s="23" t="s">
        <v>646</v>
      </c>
      <c r="AU441" s="23" t="s">
        <v>82</v>
      </c>
      <c r="AY441" s="23" t="s">
        <v>646</v>
      </c>
      <c r="BE441" s="118">
        <f>IF(U441="základná",N441,0)</f>
        <v>0</v>
      </c>
      <c r="BF441" s="118">
        <f>IF(U441="znížená",N441,0)</f>
        <v>0</v>
      </c>
      <c r="BG441" s="118">
        <f>IF(U441="zákl. prenesená",N441,0)</f>
        <v>0</v>
      </c>
      <c r="BH441" s="118">
        <f>IF(U441="zníž. prenesená",N441,0)</f>
        <v>0</v>
      </c>
      <c r="BI441" s="118">
        <f>IF(U441="nulová",N441,0)</f>
        <v>0</v>
      </c>
      <c r="BJ441" s="23" t="s">
        <v>87</v>
      </c>
      <c r="BK441" s="118">
        <f>L441*K441</f>
        <v>0</v>
      </c>
    </row>
    <row r="442" spans="2:65" s="1" customFormat="1" ht="6.95" customHeight="1">
      <c r="B442" s="63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5"/>
    </row>
  </sheetData>
  <mergeCells count="546">
    <mergeCell ref="F441:I441"/>
    <mergeCell ref="F438:I438"/>
    <mergeCell ref="F439:I439"/>
    <mergeCell ref="F440:I440"/>
    <mergeCell ref="F337:I337"/>
    <mergeCell ref="F338:I338"/>
    <mergeCell ref="L338:M338"/>
    <mergeCell ref="N338:Q338"/>
    <mergeCell ref="F339:I339"/>
    <mergeCell ref="F340:I340"/>
    <mergeCell ref="F341:I341"/>
    <mergeCell ref="F342:I342"/>
    <mergeCell ref="F343:I343"/>
    <mergeCell ref="N344:Q344"/>
    <mergeCell ref="F345:I345"/>
    <mergeCell ref="F349:I349"/>
    <mergeCell ref="L345:M345"/>
    <mergeCell ref="N345:Q345"/>
    <mergeCell ref="F346:I346"/>
    <mergeCell ref="F347:I347"/>
    <mergeCell ref="L349:M349"/>
    <mergeCell ref="N349:Q349"/>
    <mergeCell ref="F350:I350"/>
    <mergeCell ref="F351:I351"/>
    <mergeCell ref="N348:Q348"/>
    <mergeCell ref="F352:I352"/>
    <mergeCell ref="F355:I355"/>
    <mergeCell ref="F353:I353"/>
    <mergeCell ref="F354:I354"/>
    <mergeCell ref="L354:M354"/>
    <mergeCell ref="N354:Q354"/>
    <mergeCell ref="L355:M355"/>
    <mergeCell ref="N355:Q355"/>
    <mergeCell ref="F356:I356"/>
    <mergeCell ref="F357:I357"/>
    <mergeCell ref="F358:I358"/>
    <mergeCell ref="L358:M358"/>
    <mergeCell ref="N358:Q358"/>
    <mergeCell ref="F359:I359"/>
    <mergeCell ref="F362:I362"/>
    <mergeCell ref="F360:I360"/>
    <mergeCell ref="F361:I361"/>
    <mergeCell ref="F363:I363"/>
    <mergeCell ref="F364:I364"/>
    <mergeCell ref="L364:M364"/>
    <mergeCell ref="N364:Q364"/>
    <mergeCell ref="F365:I365"/>
    <mergeCell ref="L365:M365"/>
    <mergeCell ref="N365:Q365"/>
    <mergeCell ref="F366:I366"/>
    <mergeCell ref="F369:I369"/>
    <mergeCell ref="F367:I367"/>
    <mergeCell ref="F368:I368"/>
    <mergeCell ref="L368:M368"/>
    <mergeCell ref="N368:Q368"/>
    <mergeCell ref="L369:M369"/>
    <mergeCell ref="N369:Q369"/>
    <mergeCell ref="F370:I370"/>
    <mergeCell ref="L370:M370"/>
    <mergeCell ref="N370:Q370"/>
    <mergeCell ref="L371:M371"/>
    <mergeCell ref="N371:Q371"/>
    <mergeCell ref="F371:I371"/>
    <mergeCell ref="F374:I374"/>
    <mergeCell ref="F372:I372"/>
    <mergeCell ref="F373:I373"/>
    <mergeCell ref="F375:I375"/>
    <mergeCell ref="F376:I376"/>
    <mergeCell ref="F377:I377"/>
    <mergeCell ref="F378:I378"/>
    <mergeCell ref="L378:M378"/>
    <mergeCell ref="N378:Q378"/>
    <mergeCell ref="F379:I379"/>
    <mergeCell ref="F382:I382"/>
    <mergeCell ref="F380:I380"/>
    <mergeCell ref="F381:I381"/>
    <mergeCell ref="L381:M381"/>
    <mergeCell ref="N381:Q381"/>
    <mergeCell ref="L382:M382"/>
    <mergeCell ref="N382:Q382"/>
    <mergeCell ref="F383:I383"/>
    <mergeCell ref="F384:I384"/>
    <mergeCell ref="L385:M385"/>
    <mergeCell ref="N385:Q385"/>
    <mergeCell ref="F385:I385"/>
    <mergeCell ref="F388:I388"/>
    <mergeCell ref="F387:I387"/>
    <mergeCell ref="L387:M387"/>
    <mergeCell ref="N387:Q387"/>
    <mergeCell ref="F389:I389"/>
    <mergeCell ref="F390:I390"/>
    <mergeCell ref="F391:I391"/>
    <mergeCell ref="N386:Q386"/>
    <mergeCell ref="F392:I392"/>
    <mergeCell ref="F395:I395"/>
    <mergeCell ref="F393:I393"/>
    <mergeCell ref="L393:M393"/>
    <mergeCell ref="N393:Q393"/>
    <mergeCell ref="F394:I394"/>
    <mergeCell ref="L394:M394"/>
    <mergeCell ref="N394:Q394"/>
    <mergeCell ref="L395:M395"/>
    <mergeCell ref="N395:Q395"/>
    <mergeCell ref="L396:M396"/>
    <mergeCell ref="N396:Q396"/>
    <mergeCell ref="F396:I396"/>
    <mergeCell ref="F399:I399"/>
    <mergeCell ref="F398:I398"/>
    <mergeCell ref="L398:M398"/>
    <mergeCell ref="N398:Q398"/>
    <mergeCell ref="F400:I400"/>
    <mergeCell ref="F401:I401"/>
    <mergeCell ref="L401:M401"/>
    <mergeCell ref="N401:Q401"/>
    <mergeCell ref="F402:I402"/>
    <mergeCell ref="F403:I403"/>
    <mergeCell ref="F404:I404"/>
    <mergeCell ref="L404:M404"/>
    <mergeCell ref="N404:Q404"/>
    <mergeCell ref="N397:Q397"/>
    <mergeCell ref="F405:I405"/>
    <mergeCell ref="F408:I408"/>
    <mergeCell ref="F406:I406"/>
    <mergeCell ref="L408:M408"/>
    <mergeCell ref="N408:Q408"/>
    <mergeCell ref="F409:I409"/>
    <mergeCell ref="F410:I410"/>
    <mergeCell ref="F411:I411"/>
    <mergeCell ref="F412:I412"/>
    <mergeCell ref="F413:I413"/>
    <mergeCell ref="L413:M413"/>
    <mergeCell ref="N413:Q413"/>
    <mergeCell ref="F414:I414"/>
    <mergeCell ref="N407:Q407"/>
    <mergeCell ref="F415:I415"/>
    <mergeCell ref="F418:I418"/>
    <mergeCell ref="F416:I416"/>
    <mergeCell ref="F417:I417"/>
    <mergeCell ref="L418:M418"/>
    <mergeCell ref="N418:Q418"/>
    <mergeCell ref="F419:I419"/>
    <mergeCell ref="F420:I420"/>
    <mergeCell ref="F421:I421"/>
    <mergeCell ref="F422:I422"/>
    <mergeCell ref="F423:I423"/>
    <mergeCell ref="L423:M423"/>
    <mergeCell ref="N423:Q423"/>
    <mergeCell ref="F424:I424"/>
    <mergeCell ref="F427:I427"/>
    <mergeCell ref="F425:I425"/>
    <mergeCell ref="F426:I426"/>
    <mergeCell ref="F429:I429"/>
    <mergeCell ref="L429:M429"/>
    <mergeCell ref="N429:Q429"/>
    <mergeCell ref="F430:I430"/>
    <mergeCell ref="L430:M430"/>
    <mergeCell ref="N430:Q430"/>
    <mergeCell ref="F431:I431"/>
    <mergeCell ref="F432:I432"/>
    <mergeCell ref="N428:Q428"/>
    <mergeCell ref="N433:Q433"/>
    <mergeCell ref="F435:I435"/>
    <mergeCell ref="F437:I437"/>
    <mergeCell ref="L435:M435"/>
    <mergeCell ref="N435:Q435"/>
    <mergeCell ref="L437:M437"/>
    <mergeCell ref="N437:Q437"/>
    <mergeCell ref="L438:M438"/>
    <mergeCell ref="N438:Q438"/>
    <mergeCell ref="L439:M439"/>
    <mergeCell ref="N439:Q439"/>
    <mergeCell ref="L440:M440"/>
    <mergeCell ref="N440:Q440"/>
    <mergeCell ref="L441:M441"/>
    <mergeCell ref="N441:Q441"/>
    <mergeCell ref="N434:Q434"/>
    <mergeCell ref="N436:Q436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6:Q96"/>
    <mergeCell ref="N94:Q94"/>
    <mergeCell ref="N90:Q90"/>
    <mergeCell ref="N91:Q91"/>
    <mergeCell ref="N92:Q92"/>
    <mergeCell ref="N93:Q93"/>
    <mergeCell ref="N95:Q95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7:Q107"/>
    <mergeCell ref="D108:H108"/>
    <mergeCell ref="N108:Q108"/>
    <mergeCell ref="D109:H109"/>
    <mergeCell ref="N109:Q109"/>
    <mergeCell ref="D110:H110"/>
    <mergeCell ref="N110:Q110"/>
    <mergeCell ref="D111:H111"/>
    <mergeCell ref="N111:Q111"/>
    <mergeCell ref="D112:H112"/>
    <mergeCell ref="N112:Q112"/>
    <mergeCell ref="N113:Q113"/>
    <mergeCell ref="L115:Q115"/>
    <mergeCell ref="C121:Q121"/>
    <mergeCell ref="F123:P123"/>
    <mergeCell ref="F124:P124"/>
    <mergeCell ref="F125:P125"/>
    <mergeCell ref="M127:P127"/>
    <mergeCell ref="M129:Q129"/>
    <mergeCell ref="M130:Q130"/>
    <mergeCell ref="F132:I132"/>
    <mergeCell ref="L132:M132"/>
    <mergeCell ref="N132:Q132"/>
    <mergeCell ref="N133:Q133"/>
    <mergeCell ref="N134:Q134"/>
    <mergeCell ref="N135:Q135"/>
    <mergeCell ref="F136:I136"/>
    <mergeCell ref="F138:I138"/>
    <mergeCell ref="L136:M136"/>
    <mergeCell ref="N136:Q136"/>
    <mergeCell ref="F137:I137"/>
    <mergeCell ref="L137:M137"/>
    <mergeCell ref="N137:Q137"/>
    <mergeCell ref="L138:M138"/>
    <mergeCell ref="N138:Q138"/>
    <mergeCell ref="L139:M139"/>
    <mergeCell ref="N139:Q139"/>
    <mergeCell ref="L140:M140"/>
    <mergeCell ref="N140:Q140"/>
    <mergeCell ref="F139:I139"/>
    <mergeCell ref="F142:I142"/>
    <mergeCell ref="F140:I140"/>
    <mergeCell ref="F141:I141"/>
    <mergeCell ref="F143:I143"/>
    <mergeCell ref="L143:M143"/>
    <mergeCell ref="N143:Q143"/>
    <mergeCell ref="L144:M144"/>
    <mergeCell ref="N144:Q144"/>
    <mergeCell ref="L145:M145"/>
    <mergeCell ref="N145:Q145"/>
    <mergeCell ref="L146:M146"/>
    <mergeCell ref="N146:Q146"/>
    <mergeCell ref="L147:M147"/>
    <mergeCell ref="N147:Q147"/>
    <mergeCell ref="F144:I144"/>
    <mergeCell ref="F147:I147"/>
    <mergeCell ref="F145:I145"/>
    <mergeCell ref="F146:I146"/>
    <mergeCell ref="N148:Q148"/>
    <mergeCell ref="N149:Q149"/>
    <mergeCell ref="F157:I157"/>
    <mergeCell ref="F160:I160"/>
    <mergeCell ref="F158:I158"/>
    <mergeCell ref="L160:M160"/>
    <mergeCell ref="N160:Q160"/>
    <mergeCell ref="F161:I161"/>
    <mergeCell ref="F162:I162"/>
    <mergeCell ref="F150:I150"/>
    <mergeCell ref="L150:M150"/>
    <mergeCell ref="N150:Q150"/>
    <mergeCell ref="F151:I151"/>
    <mergeCell ref="F152:I152"/>
    <mergeCell ref="F153:I153"/>
    <mergeCell ref="F154:I154"/>
    <mergeCell ref="F155:I155"/>
    <mergeCell ref="F156:I156"/>
    <mergeCell ref="F163:I163"/>
    <mergeCell ref="F164:I164"/>
    <mergeCell ref="F165:I165"/>
    <mergeCell ref="F166:I166"/>
    <mergeCell ref="F167:I167"/>
    <mergeCell ref="F168:I168"/>
    <mergeCell ref="N159:Q159"/>
    <mergeCell ref="F169:I169"/>
    <mergeCell ref="F172:I172"/>
    <mergeCell ref="F170:I170"/>
    <mergeCell ref="F171:I171"/>
    <mergeCell ref="F173:I173"/>
    <mergeCell ref="F174:I174"/>
    <mergeCell ref="F175:I175"/>
    <mergeCell ref="L175:M175"/>
    <mergeCell ref="N175:Q175"/>
    <mergeCell ref="F176:I176"/>
    <mergeCell ref="F177:I177"/>
    <mergeCell ref="F178:I178"/>
    <mergeCell ref="F181:I181"/>
    <mergeCell ref="F179:I179"/>
    <mergeCell ref="F180:I180"/>
    <mergeCell ref="L181:M181"/>
    <mergeCell ref="N181:Q181"/>
    <mergeCell ref="F182:I182"/>
    <mergeCell ref="F183:I183"/>
    <mergeCell ref="F184:I184"/>
    <mergeCell ref="F185:I185"/>
    <mergeCell ref="F186:I186"/>
    <mergeCell ref="F187:I187"/>
    <mergeCell ref="F190:I190"/>
    <mergeCell ref="F188:I188"/>
    <mergeCell ref="F189:I189"/>
    <mergeCell ref="L189:M189"/>
    <mergeCell ref="N189:Q189"/>
    <mergeCell ref="F191:I191"/>
    <mergeCell ref="F192:I192"/>
    <mergeCell ref="F193:I193"/>
    <mergeCell ref="F194:I194"/>
    <mergeCell ref="F195:I195"/>
    <mergeCell ref="F196:I196"/>
    <mergeCell ref="F199:I199"/>
    <mergeCell ref="F197:I197"/>
    <mergeCell ref="L197:M197"/>
    <mergeCell ref="N197:Q197"/>
    <mergeCell ref="F198:I198"/>
    <mergeCell ref="F200:I200"/>
    <mergeCell ref="F201:I201"/>
    <mergeCell ref="F202:I202"/>
    <mergeCell ref="L202:M202"/>
    <mergeCell ref="N202:Q202"/>
    <mergeCell ref="F203:I203"/>
    <mergeCell ref="F204:I204"/>
    <mergeCell ref="F205:I205"/>
    <mergeCell ref="F208:I208"/>
    <mergeCell ref="F206:I206"/>
    <mergeCell ref="F207:I207"/>
    <mergeCell ref="F209:I209"/>
    <mergeCell ref="F210:I210"/>
    <mergeCell ref="L210:M210"/>
    <mergeCell ref="N210:Q210"/>
    <mergeCell ref="F211:I211"/>
    <mergeCell ref="F212:I212"/>
    <mergeCell ref="F213:I213"/>
    <mergeCell ref="F214:I214"/>
    <mergeCell ref="F217:I217"/>
    <mergeCell ref="F215:I215"/>
    <mergeCell ref="L215:M215"/>
    <mergeCell ref="N215:Q215"/>
    <mergeCell ref="F216:I216"/>
    <mergeCell ref="F218:I218"/>
    <mergeCell ref="F219:I219"/>
    <mergeCell ref="F220:I220"/>
    <mergeCell ref="F221:I221"/>
    <mergeCell ref="F222:I222"/>
    <mergeCell ref="L223:M223"/>
    <mergeCell ref="N223:Q223"/>
    <mergeCell ref="F223:I223"/>
    <mergeCell ref="F226:I226"/>
    <mergeCell ref="F224:I224"/>
    <mergeCell ref="F225:I225"/>
    <mergeCell ref="L226:M226"/>
    <mergeCell ref="N226:Q226"/>
    <mergeCell ref="F227:I227"/>
    <mergeCell ref="F228:I228"/>
    <mergeCell ref="F229:I229"/>
    <mergeCell ref="L229:M229"/>
    <mergeCell ref="N229:Q229"/>
    <mergeCell ref="L230:M230"/>
    <mergeCell ref="N230:Q230"/>
    <mergeCell ref="F230:I230"/>
    <mergeCell ref="F233:I233"/>
    <mergeCell ref="F231:I231"/>
    <mergeCell ref="F232:I232"/>
    <mergeCell ref="L233:M233"/>
    <mergeCell ref="N233:Q233"/>
    <mergeCell ref="F234:I234"/>
    <mergeCell ref="F235:I235"/>
    <mergeCell ref="F236:I236"/>
    <mergeCell ref="F237:I237"/>
    <mergeCell ref="F240:I240"/>
    <mergeCell ref="F238:I238"/>
    <mergeCell ref="L238:M238"/>
    <mergeCell ref="N238:Q238"/>
    <mergeCell ref="F239:I239"/>
    <mergeCell ref="L239:M239"/>
    <mergeCell ref="N239:Q239"/>
    <mergeCell ref="F241:I241"/>
    <mergeCell ref="F242:I242"/>
    <mergeCell ref="F243:I243"/>
    <mergeCell ref="F244:I244"/>
    <mergeCell ref="F247:I247"/>
    <mergeCell ref="F245:I245"/>
    <mergeCell ref="L245:M245"/>
    <mergeCell ref="N245:Q245"/>
    <mergeCell ref="F246:I246"/>
    <mergeCell ref="F248:I248"/>
    <mergeCell ref="F249:I249"/>
    <mergeCell ref="F250:I250"/>
    <mergeCell ref="F251:I251"/>
    <mergeCell ref="F252:I252"/>
    <mergeCell ref="L252:M252"/>
    <mergeCell ref="N252:Q252"/>
    <mergeCell ref="F253:I253"/>
    <mergeCell ref="F256:I256"/>
    <mergeCell ref="F254:I254"/>
    <mergeCell ref="F255:I255"/>
    <mergeCell ref="F257:I257"/>
    <mergeCell ref="F258:I258"/>
    <mergeCell ref="F259:I259"/>
    <mergeCell ref="F260:I260"/>
    <mergeCell ref="F261:I261"/>
    <mergeCell ref="F262:I262"/>
    <mergeCell ref="F263:I263"/>
    <mergeCell ref="F264:I264"/>
    <mergeCell ref="F265:I265"/>
    <mergeCell ref="F266:I266"/>
    <mergeCell ref="F267:I267"/>
    <mergeCell ref="F268:I268"/>
    <mergeCell ref="F269:I269"/>
    <mergeCell ref="F270:I270"/>
    <mergeCell ref="F271:I271"/>
    <mergeCell ref="F272:I272"/>
    <mergeCell ref="F273:I273"/>
    <mergeCell ref="F274:I274"/>
    <mergeCell ref="F275:I275"/>
    <mergeCell ref="F276:I276"/>
    <mergeCell ref="F277:I277"/>
    <mergeCell ref="F278:I278"/>
    <mergeCell ref="F279:I279"/>
    <mergeCell ref="F280:I280"/>
    <mergeCell ref="F281:I281"/>
    <mergeCell ref="F282:I282"/>
    <mergeCell ref="F283:I283"/>
    <mergeCell ref="F284:I284"/>
    <mergeCell ref="F285:I285"/>
    <mergeCell ref="F286:I286"/>
    <mergeCell ref="F287:I287"/>
    <mergeCell ref="F288:I288"/>
    <mergeCell ref="F289:I289"/>
    <mergeCell ref="F290:I290"/>
    <mergeCell ref="F291:I291"/>
    <mergeCell ref="F292:I292"/>
    <mergeCell ref="F293:I293"/>
    <mergeCell ref="F294:I294"/>
    <mergeCell ref="F295:I295"/>
    <mergeCell ref="F296:I296"/>
    <mergeCell ref="F297:I297"/>
    <mergeCell ref="F298:I298"/>
    <mergeCell ref="F299:I299"/>
    <mergeCell ref="L299:M299"/>
    <mergeCell ref="N299:Q299"/>
    <mergeCell ref="F300:I300"/>
    <mergeCell ref="F301:I301"/>
    <mergeCell ref="F302:I302"/>
    <mergeCell ref="F303:I303"/>
    <mergeCell ref="F304:I304"/>
    <mergeCell ref="F305:I305"/>
    <mergeCell ref="F306:I306"/>
    <mergeCell ref="F307:I307"/>
    <mergeCell ref="F308:I308"/>
    <mergeCell ref="F309:I309"/>
    <mergeCell ref="F312:I312"/>
    <mergeCell ref="F310:I310"/>
    <mergeCell ref="F311:I311"/>
    <mergeCell ref="F313:I313"/>
    <mergeCell ref="F314:I314"/>
    <mergeCell ref="L314:M314"/>
    <mergeCell ref="N314:Q314"/>
    <mergeCell ref="F315:I315"/>
    <mergeCell ref="F316:I316"/>
    <mergeCell ref="L325:M325"/>
    <mergeCell ref="L319:M319"/>
    <mergeCell ref="L320:M320"/>
    <mergeCell ref="L321:M321"/>
    <mergeCell ref="L322:M322"/>
    <mergeCell ref="L323:M323"/>
    <mergeCell ref="L324:M324"/>
    <mergeCell ref="L326:M326"/>
    <mergeCell ref="F320:I320"/>
    <mergeCell ref="F323:I323"/>
    <mergeCell ref="F321:I321"/>
    <mergeCell ref="F322:I322"/>
    <mergeCell ref="F324:I324"/>
    <mergeCell ref="F325:I325"/>
    <mergeCell ref="F326:I326"/>
    <mergeCell ref="L330:M330"/>
    <mergeCell ref="L331:M331"/>
    <mergeCell ref="L332:M332"/>
    <mergeCell ref="N332:Q332"/>
    <mergeCell ref="N329:Q329"/>
    <mergeCell ref="N330:Q330"/>
    <mergeCell ref="N331:Q331"/>
    <mergeCell ref="N327:Q327"/>
    <mergeCell ref="N328:Q328"/>
    <mergeCell ref="F330:I330"/>
    <mergeCell ref="F331:I331"/>
    <mergeCell ref="F332:I332"/>
    <mergeCell ref="F333:I333"/>
    <mergeCell ref="F334:I334"/>
    <mergeCell ref="F335:I335"/>
    <mergeCell ref="F336:I336"/>
    <mergeCell ref="F317:I317"/>
    <mergeCell ref="F318:I318"/>
    <mergeCell ref="F319:I319"/>
    <mergeCell ref="N319:Q319"/>
    <mergeCell ref="N320:Q320"/>
    <mergeCell ref="N321:Q321"/>
    <mergeCell ref="N322:Q322"/>
    <mergeCell ref="N323:Q323"/>
    <mergeCell ref="N324:Q324"/>
    <mergeCell ref="N325:Q325"/>
    <mergeCell ref="N326:Q326"/>
    <mergeCell ref="F329:I329"/>
    <mergeCell ref="L329:M329"/>
  </mergeCells>
  <dataValidations count="2">
    <dataValidation type="list" allowBlank="1" showInputMessage="1" showErrorMessage="1" error="Povolené sú hodnoty K, M." sqref="D437:D442" xr:uid="{00000000-0002-0000-0100-000000000000}">
      <formula1>"K, M"</formula1>
    </dataValidation>
    <dataValidation type="list" allowBlank="1" showInputMessage="1" showErrorMessage="1" error="Povolené sú hodnoty základná, znížená, nulová." sqref="U437:U442" xr:uid="{00000000-0002-0000-0100-000001000000}">
      <formula1>"základná, znížená, nulová"</formula1>
    </dataValidation>
  </dataValidations>
  <hyperlinks>
    <hyperlink ref="F1:G1" location="C2" display="1) Krycí list rozpočtu" xr:uid="{00000000-0004-0000-0100-000000000000}"/>
    <hyperlink ref="H1:K1" location="C87" display="2) Rekapitulácia rozpočtu" xr:uid="{00000000-0004-0000-0100-000001000000}"/>
    <hyperlink ref="L1" location="C132" display="3) Rozpočet" xr:uid="{00000000-0004-0000-0100-000002000000}"/>
    <hyperlink ref="S1:T1" location="'Rekapitulácia stavby'!C2" display="Rekapitulácia stavby" xr:uid="{00000000-0004-0000-01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201"/>
  <sheetViews>
    <sheetView showGridLines="0" workbookViewId="0">
      <pane ySplit="1" topLeftCell="A56" activePane="bottomLeft" state="frozen"/>
      <selection pane="bottomLeft" activeCell="O10" sqref="O10:P1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6"/>
      <c r="B1" s="16"/>
      <c r="C1" s="16"/>
      <c r="D1" s="17" t="s">
        <v>1</v>
      </c>
      <c r="E1" s="16"/>
      <c r="F1" s="18" t="s">
        <v>137</v>
      </c>
      <c r="G1" s="18"/>
      <c r="H1" s="309" t="s">
        <v>138</v>
      </c>
      <c r="I1" s="309"/>
      <c r="J1" s="309"/>
      <c r="K1" s="309"/>
      <c r="L1" s="18" t="s">
        <v>139</v>
      </c>
      <c r="M1" s="16"/>
      <c r="N1" s="16"/>
      <c r="O1" s="17" t="s">
        <v>140</v>
      </c>
      <c r="P1" s="16"/>
      <c r="Q1" s="16"/>
      <c r="R1" s="16"/>
      <c r="S1" s="18" t="s">
        <v>141</v>
      </c>
      <c r="T1" s="18"/>
      <c r="U1" s="126"/>
      <c r="V1" s="126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50000000000003" customHeight="1">
      <c r="C2" s="246" t="s">
        <v>7</v>
      </c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S2" s="248" t="s">
        <v>8</v>
      </c>
      <c r="T2" s="249"/>
      <c r="U2" s="249"/>
      <c r="V2" s="249"/>
      <c r="W2" s="249"/>
      <c r="X2" s="249"/>
      <c r="Y2" s="249"/>
      <c r="Z2" s="249"/>
      <c r="AA2" s="249"/>
      <c r="AB2" s="249"/>
      <c r="AC2" s="249"/>
      <c r="AT2" s="23" t="s">
        <v>91</v>
      </c>
    </row>
    <row r="3" spans="1:6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75</v>
      </c>
    </row>
    <row r="4" spans="1:66" ht="36.950000000000003" customHeight="1">
      <c r="B4" s="27"/>
      <c r="C4" s="242" t="s">
        <v>142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8"/>
      <c r="T4" s="22" t="s">
        <v>12</v>
      </c>
      <c r="AT4" s="23" t="s">
        <v>6</v>
      </c>
    </row>
    <row r="5" spans="1:66" ht="6.95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pans="1:66" ht="25.35" customHeight="1">
      <c r="B6" s="27"/>
      <c r="C6" s="30"/>
      <c r="D6" s="34" t="s">
        <v>18</v>
      </c>
      <c r="E6" s="30"/>
      <c r="F6" s="295" t="str">
        <f>'Rekapitulácia stavby'!K6</f>
        <v>Komunitné centrum Vyšný Orlík</v>
      </c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30"/>
      <c r="R6" s="28"/>
    </row>
    <row r="7" spans="1:66" ht="25.35" customHeight="1">
      <c r="B7" s="27"/>
      <c r="C7" s="30"/>
      <c r="D7" s="34" t="s">
        <v>143</v>
      </c>
      <c r="E7" s="30"/>
      <c r="F7" s="295" t="s">
        <v>144</v>
      </c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30"/>
      <c r="R7" s="28"/>
    </row>
    <row r="8" spans="1:66" s="1" customFormat="1" ht="32.85" customHeight="1">
      <c r="B8" s="39"/>
      <c r="C8" s="40"/>
      <c r="D8" s="33" t="s">
        <v>145</v>
      </c>
      <c r="E8" s="40"/>
      <c r="F8" s="233" t="s">
        <v>647</v>
      </c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40"/>
      <c r="R8" s="41"/>
    </row>
    <row r="9" spans="1:66" s="1" customFormat="1" ht="14.45" customHeight="1">
      <c r="B9" s="39"/>
      <c r="C9" s="40"/>
      <c r="D9" s="34" t="s">
        <v>20</v>
      </c>
      <c r="E9" s="40"/>
      <c r="F9" s="32" t="s">
        <v>5</v>
      </c>
      <c r="G9" s="40"/>
      <c r="H9" s="40"/>
      <c r="I9" s="40"/>
      <c r="J9" s="40"/>
      <c r="K9" s="40"/>
      <c r="L9" s="40"/>
      <c r="M9" s="34" t="s">
        <v>21</v>
      </c>
      <c r="N9" s="40"/>
      <c r="O9" s="32" t="s">
        <v>5</v>
      </c>
      <c r="P9" s="40"/>
      <c r="Q9" s="40"/>
      <c r="R9" s="41"/>
    </row>
    <row r="10" spans="1:66" s="1" customFormat="1" ht="14.45" customHeight="1">
      <c r="B10" s="39"/>
      <c r="C10" s="40"/>
      <c r="D10" s="34" t="s">
        <v>22</v>
      </c>
      <c r="E10" s="40"/>
      <c r="F10" s="32" t="s">
        <v>23</v>
      </c>
      <c r="G10" s="40"/>
      <c r="H10" s="40"/>
      <c r="I10" s="40"/>
      <c r="J10" s="40"/>
      <c r="K10" s="40"/>
      <c r="L10" s="40"/>
      <c r="M10" s="34" t="s">
        <v>24</v>
      </c>
      <c r="N10" s="40"/>
      <c r="O10" s="310"/>
      <c r="P10" s="297"/>
      <c r="Q10" s="40"/>
      <c r="R10" s="41"/>
    </row>
    <row r="11" spans="1:66" s="1" customFormat="1" ht="10.9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</row>
    <row r="12" spans="1:66" s="1" customFormat="1" ht="14.45" customHeight="1">
      <c r="B12" s="39"/>
      <c r="C12" s="40"/>
      <c r="D12" s="34" t="s">
        <v>25</v>
      </c>
      <c r="E12" s="40"/>
      <c r="F12" s="40"/>
      <c r="G12" s="40"/>
      <c r="H12" s="40"/>
      <c r="I12" s="40"/>
      <c r="J12" s="40"/>
      <c r="K12" s="40"/>
      <c r="L12" s="40"/>
      <c r="M12" s="34" t="s">
        <v>26</v>
      </c>
      <c r="N12" s="40"/>
      <c r="O12" s="250" t="str">
        <f>IF('Rekapitulácia stavby'!AN10="","",'Rekapitulácia stavby'!AN10)</f>
        <v/>
      </c>
      <c r="P12" s="250"/>
      <c r="Q12" s="40"/>
      <c r="R12" s="41"/>
    </row>
    <row r="13" spans="1:66" s="1" customFormat="1" ht="18" customHeight="1">
      <c r="B13" s="39"/>
      <c r="C13" s="40"/>
      <c r="D13" s="40"/>
      <c r="E13" s="32" t="str">
        <f>IF('Rekapitulácia stavby'!E11="","",'Rekapitulácia stavby'!E11)</f>
        <v xml:space="preserve"> </v>
      </c>
      <c r="F13" s="40"/>
      <c r="G13" s="40"/>
      <c r="H13" s="40"/>
      <c r="I13" s="40"/>
      <c r="J13" s="40"/>
      <c r="K13" s="40"/>
      <c r="L13" s="40"/>
      <c r="M13" s="34" t="s">
        <v>28</v>
      </c>
      <c r="N13" s="40"/>
      <c r="O13" s="250" t="str">
        <f>IF('Rekapitulácia stavby'!AN11="","",'Rekapitulácia stavby'!AN11)</f>
        <v/>
      </c>
      <c r="P13" s="250"/>
      <c r="Q13" s="40"/>
      <c r="R13" s="41"/>
    </row>
    <row r="14" spans="1:66" s="1" customFormat="1" ht="6.95" customHeight="1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</row>
    <row r="15" spans="1:66" s="1" customFormat="1" ht="14.45" customHeight="1">
      <c r="B15" s="39"/>
      <c r="C15" s="40"/>
      <c r="D15" s="34" t="s">
        <v>29</v>
      </c>
      <c r="E15" s="40"/>
      <c r="F15" s="40"/>
      <c r="G15" s="40"/>
      <c r="H15" s="40"/>
      <c r="I15" s="40"/>
      <c r="J15" s="40"/>
      <c r="K15" s="40"/>
      <c r="L15" s="40"/>
      <c r="M15" s="34" t="s">
        <v>26</v>
      </c>
      <c r="N15" s="40"/>
      <c r="O15" s="307" t="str">
        <f>IF('Rekapitulácia stavby'!AN13="","",'Rekapitulácia stavby'!AN13)</f>
        <v/>
      </c>
      <c r="P15" s="250"/>
      <c r="Q15" s="40"/>
      <c r="R15" s="41"/>
    </row>
    <row r="16" spans="1:66" s="1" customFormat="1" ht="18" customHeight="1">
      <c r="B16" s="39"/>
      <c r="C16" s="40"/>
      <c r="D16" s="40"/>
      <c r="E16" s="307" t="str">
        <f>IF('Rekapitulácia stavby'!E14="","",'Rekapitulácia stavby'!E14)</f>
        <v/>
      </c>
      <c r="F16" s="308"/>
      <c r="G16" s="308"/>
      <c r="H16" s="308"/>
      <c r="I16" s="308"/>
      <c r="J16" s="308"/>
      <c r="K16" s="308"/>
      <c r="L16" s="308"/>
      <c r="M16" s="34" t="s">
        <v>28</v>
      </c>
      <c r="N16" s="40"/>
      <c r="O16" s="307" t="str">
        <f>IF('Rekapitulácia stavby'!AN14="","",'Rekapitulácia stavby'!AN14)</f>
        <v/>
      </c>
      <c r="P16" s="250"/>
      <c r="Q16" s="40"/>
      <c r="R16" s="41"/>
    </row>
    <row r="17" spans="2:18" s="1" customFormat="1" ht="6.95" customHeight="1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</row>
    <row r="18" spans="2:18" s="1" customFormat="1" ht="14.45" customHeight="1">
      <c r="B18" s="39"/>
      <c r="C18" s="40"/>
      <c r="D18" s="34" t="s">
        <v>30</v>
      </c>
      <c r="E18" s="40"/>
      <c r="F18" s="40"/>
      <c r="G18" s="40"/>
      <c r="H18" s="40"/>
      <c r="I18" s="40"/>
      <c r="J18" s="40"/>
      <c r="K18" s="40"/>
      <c r="L18" s="40"/>
      <c r="M18" s="34" t="s">
        <v>26</v>
      </c>
      <c r="N18" s="40"/>
      <c r="O18" s="250" t="s">
        <v>5</v>
      </c>
      <c r="P18" s="250"/>
      <c r="Q18" s="40"/>
      <c r="R18" s="41"/>
    </row>
    <row r="19" spans="2:18" s="1" customFormat="1" ht="18" customHeight="1">
      <c r="B19" s="39"/>
      <c r="C19" s="40"/>
      <c r="D19" s="40"/>
      <c r="E19" s="32" t="s">
        <v>31</v>
      </c>
      <c r="F19" s="40"/>
      <c r="G19" s="40"/>
      <c r="H19" s="40"/>
      <c r="I19" s="40"/>
      <c r="J19" s="40"/>
      <c r="K19" s="40"/>
      <c r="L19" s="40"/>
      <c r="M19" s="34" t="s">
        <v>28</v>
      </c>
      <c r="N19" s="40"/>
      <c r="O19" s="250" t="s">
        <v>5</v>
      </c>
      <c r="P19" s="250"/>
      <c r="Q19" s="40"/>
      <c r="R19" s="41"/>
    </row>
    <row r="20" spans="2:18" s="1" customFormat="1" ht="6.95" customHeight="1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2:18" s="1" customFormat="1" ht="14.45" customHeight="1">
      <c r="B21" s="39"/>
      <c r="C21" s="40"/>
      <c r="D21" s="34" t="s">
        <v>33</v>
      </c>
      <c r="E21" s="40"/>
      <c r="F21" s="40"/>
      <c r="G21" s="40"/>
      <c r="H21" s="40"/>
      <c r="I21" s="40"/>
      <c r="J21" s="40"/>
      <c r="K21" s="40"/>
      <c r="L21" s="40"/>
      <c r="M21" s="34" t="s">
        <v>26</v>
      </c>
      <c r="N21" s="40"/>
      <c r="O21" s="250" t="s">
        <v>5</v>
      </c>
      <c r="P21" s="250"/>
      <c r="Q21" s="40"/>
      <c r="R21" s="41"/>
    </row>
    <row r="22" spans="2:18" s="1" customFormat="1" ht="18" customHeight="1">
      <c r="B22" s="39"/>
      <c r="C22" s="40"/>
      <c r="D22" s="40"/>
      <c r="E22" s="32" t="s">
        <v>34</v>
      </c>
      <c r="F22" s="40"/>
      <c r="G22" s="40"/>
      <c r="H22" s="40"/>
      <c r="I22" s="40"/>
      <c r="J22" s="40"/>
      <c r="K22" s="40"/>
      <c r="L22" s="40"/>
      <c r="M22" s="34" t="s">
        <v>28</v>
      </c>
      <c r="N22" s="40"/>
      <c r="O22" s="250" t="s">
        <v>5</v>
      </c>
      <c r="P22" s="250"/>
      <c r="Q22" s="40"/>
      <c r="R22" s="41"/>
    </row>
    <row r="23" spans="2:18" s="1" customFormat="1" ht="6.95" customHeight="1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4.45" customHeight="1">
      <c r="B24" s="39"/>
      <c r="C24" s="40"/>
      <c r="D24" s="34" t="s">
        <v>35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2:18" s="1" customFormat="1" ht="16.5" customHeight="1">
      <c r="B25" s="39"/>
      <c r="C25" s="40"/>
      <c r="D25" s="40"/>
      <c r="E25" s="263" t="s">
        <v>5</v>
      </c>
      <c r="F25" s="263"/>
      <c r="G25" s="263"/>
      <c r="H25" s="263"/>
      <c r="I25" s="263"/>
      <c r="J25" s="263"/>
      <c r="K25" s="263"/>
      <c r="L25" s="263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2:18" s="1" customFormat="1" ht="6.95" customHeight="1">
      <c r="B27" s="39"/>
      <c r="C27" s="4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40"/>
      <c r="R27" s="41"/>
    </row>
    <row r="28" spans="2:18" s="1" customFormat="1" ht="14.45" customHeight="1">
      <c r="B28" s="39"/>
      <c r="C28" s="40"/>
      <c r="D28" s="127" t="s">
        <v>147</v>
      </c>
      <c r="E28" s="40"/>
      <c r="F28" s="40"/>
      <c r="G28" s="40"/>
      <c r="H28" s="40"/>
      <c r="I28" s="40"/>
      <c r="J28" s="40"/>
      <c r="K28" s="40"/>
      <c r="L28" s="40"/>
      <c r="M28" s="264">
        <f>N89</f>
        <v>0</v>
      </c>
      <c r="N28" s="264"/>
      <c r="O28" s="264"/>
      <c r="P28" s="264"/>
      <c r="Q28" s="40"/>
      <c r="R28" s="41"/>
    </row>
    <row r="29" spans="2:18" s="1" customFormat="1" ht="14.45" customHeight="1">
      <c r="B29" s="39"/>
      <c r="C29" s="40"/>
      <c r="D29" s="38" t="s">
        <v>131</v>
      </c>
      <c r="E29" s="40"/>
      <c r="F29" s="40"/>
      <c r="G29" s="40"/>
      <c r="H29" s="40"/>
      <c r="I29" s="40"/>
      <c r="J29" s="40"/>
      <c r="K29" s="40"/>
      <c r="L29" s="40"/>
      <c r="M29" s="264">
        <f>N96</f>
        <v>0</v>
      </c>
      <c r="N29" s="264"/>
      <c r="O29" s="264"/>
      <c r="P29" s="264"/>
      <c r="Q29" s="40"/>
      <c r="R29" s="41"/>
    </row>
    <row r="30" spans="2:18" s="1" customFormat="1" ht="6.95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2:18" s="1" customFormat="1" ht="25.35" customHeight="1">
      <c r="B31" s="39"/>
      <c r="C31" s="40"/>
      <c r="D31" s="128" t="s">
        <v>38</v>
      </c>
      <c r="E31" s="40"/>
      <c r="F31" s="40"/>
      <c r="G31" s="40"/>
      <c r="H31" s="40"/>
      <c r="I31" s="40"/>
      <c r="J31" s="40"/>
      <c r="K31" s="40"/>
      <c r="L31" s="40"/>
      <c r="M31" s="306">
        <f>ROUND(M28+M29,2)</f>
        <v>0</v>
      </c>
      <c r="N31" s="294"/>
      <c r="O31" s="294"/>
      <c r="P31" s="294"/>
      <c r="Q31" s="40"/>
      <c r="R31" s="41"/>
    </row>
    <row r="32" spans="2:18" s="1" customFormat="1" ht="6.95" customHeight="1">
      <c r="B32" s="39"/>
      <c r="C32" s="40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40"/>
      <c r="R32" s="41"/>
    </row>
    <row r="33" spans="2:18" s="1" customFormat="1" ht="14.45" customHeight="1">
      <c r="B33" s="39"/>
      <c r="C33" s="40"/>
      <c r="D33" s="46" t="s">
        <v>39</v>
      </c>
      <c r="E33" s="46" t="s">
        <v>40</v>
      </c>
      <c r="F33" s="47">
        <v>0.2</v>
      </c>
      <c r="G33" s="129" t="s">
        <v>41</v>
      </c>
      <c r="H33" s="303">
        <f>ROUND((((SUM(BE96:BE103)+SUM(BE122:BE194))+SUM(BE196:BE200))),2)</f>
        <v>0</v>
      </c>
      <c r="I33" s="294"/>
      <c r="J33" s="294"/>
      <c r="K33" s="40"/>
      <c r="L33" s="40"/>
      <c r="M33" s="303">
        <f>ROUND(((ROUND((SUM(BE96:BE103)+SUM(BE122:BE194)), 2)*F33)+SUM(BE196:BE200)*F33),2)</f>
        <v>0</v>
      </c>
      <c r="N33" s="294"/>
      <c r="O33" s="294"/>
      <c r="P33" s="294"/>
      <c r="Q33" s="40"/>
      <c r="R33" s="41"/>
    </row>
    <row r="34" spans="2:18" s="1" customFormat="1" ht="14.45" customHeight="1">
      <c r="B34" s="39"/>
      <c r="C34" s="40"/>
      <c r="D34" s="40"/>
      <c r="E34" s="46" t="s">
        <v>42</v>
      </c>
      <c r="F34" s="47">
        <v>0.2</v>
      </c>
      <c r="G34" s="129" t="s">
        <v>41</v>
      </c>
      <c r="H34" s="303">
        <f>ROUND((((SUM(BF96:BF103)+SUM(BF122:BF194))+SUM(BF196:BF200))),2)</f>
        <v>0</v>
      </c>
      <c r="I34" s="294"/>
      <c r="J34" s="294"/>
      <c r="K34" s="40"/>
      <c r="L34" s="40"/>
      <c r="M34" s="303">
        <f>ROUND(((ROUND((SUM(BF96:BF103)+SUM(BF122:BF194)), 2)*F34)+SUM(BF196:BF200)*F34),2)</f>
        <v>0</v>
      </c>
      <c r="N34" s="294"/>
      <c r="O34" s="294"/>
      <c r="P34" s="294"/>
      <c r="Q34" s="40"/>
      <c r="R34" s="41"/>
    </row>
    <row r="35" spans="2:18" s="1" customFormat="1" ht="14.45" hidden="1" customHeight="1">
      <c r="B35" s="39"/>
      <c r="C35" s="40"/>
      <c r="D35" s="40"/>
      <c r="E35" s="46" t="s">
        <v>43</v>
      </c>
      <c r="F35" s="47">
        <v>0.2</v>
      </c>
      <c r="G35" s="129" t="s">
        <v>41</v>
      </c>
      <c r="H35" s="303">
        <f>ROUND((((SUM(BG96:BG103)+SUM(BG122:BG194))+SUM(BG196:BG200))),2)</f>
        <v>0</v>
      </c>
      <c r="I35" s="294"/>
      <c r="J35" s="294"/>
      <c r="K35" s="40"/>
      <c r="L35" s="40"/>
      <c r="M35" s="303">
        <v>0</v>
      </c>
      <c r="N35" s="294"/>
      <c r="O35" s="294"/>
      <c r="P35" s="294"/>
      <c r="Q35" s="40"/>
      <c r="R35" s="41"/>
    </row>
    <row r="36" spans="2:18" s="1" customFormat="1" ht="14.45" hidden="1" customHeight="1">
      <c r="B36" s="39"/>
      <c r="C36" s="40"/>
      <c r="D36" s="40"/>
      <c r="E36" s="46" t="s">
        <v>44</v>
      </c>
      <c r="F36" s="47">
        <v>0.2</v>
      </c>
      <c r="G36" s="129" t="s">
        <v>41</v>
      </c>
      <c r="H36" s="303">
        <f>ROUND((((SUM(BH96:BH103)+SUM(BH122:BH194))+SUM(BH196:BH200))),2)</f>
        <v>0</v>
      </c>
      <c r="I36" s="294"/>
      <c r="J36" s="294"/>
      <c r="K36" s="40"/>
      <c r="L36" s="40"/>
      <c r="M36" s="303">
        <v>0</v>
      </c>
      <c r="N36" s="294"/>
      <c r="O36" s="294"/>
      <c r="P36" s="294"/>
      <c r="Q36" s="40"/>
      <c r="R36" s="41"/>
    </row>
    <row r="37" spans="2:18" s="1" customFormat="1" ht="14.45" hidden="1" customHeight="1">
      <c r="B37" s="39"/>
      <c r="C37" s="40"/>
      <c r="D37" s="40"/>
      <c r="E37" s="46" t="s">
        <v>45</v>
      </c>
      <c r="F37" s="47">
        <v>0</v>
      </c>
      <c r="G37" s="129" t="s">
        <v>41</v>
      </c>
      <c r="H37" s="303">
        <f>ROUND((((SUM(BI96:BI103)+SUM(BI122:BI194))+SUM(BI196:BI200))),2)</f>
        <v>0</v>
      </c>
      <c r="I37" s="294"/>
      <c r="J37" s="294"/>
      <c r="K37" s="40"/>
      <c r="L37" s="40"/>
      <c r="M37" s="303">
        <v>0</v>
      </c>
      <c r="N37" s="294"/>
      <c r="O37" s="294"/>
      <c r="P37" s="294"/>
      <c r="Q37" s="40"/>
      <c r="R37" s="41"/>
    </row>
    <row r="38" spans="2:18" s="1" customFormat="1" ht="6.9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2:18" s="1" customFormat="1" ht="25.35" customHeight="1">
      <c r="B39" s="39"/>
      <c r="C39" s="125"/>
      <c r="D39" s="130" t="s">
        <v>46</v>
      </c>
      <c r="E39" s="79"/>
      <c r="F39" s="79"/>
      <c r="G39" s="131" t="s">
        <v>47</v>
      </c>
      <c r="H39" s="132" t="s">
        <v>48</v>
      </c>
      <c r="I39" s="79"/>
      <c r="J39" s="79"/>
      <c r="K39" s="79"/>
      <c r="L39" s="304">
        <f>SUM(M31:M37)</f>
        <v>0</v>
      </c>
      <c r="M39" s="304"/>
      <c r="N39" s="304"/>
      <c r="O39" s="304"/>
      <c r="P39" s="305"/>
      <c r="Q39" s="125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s="1" customFormat="1" ht="14.45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2:18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 ht="15">
      <c r="B50" s="39"/>
      <c r="C50" s="40"/>
      <c r="D50" s="54" t="s">
        <v>49</v>
      </c>
      <c r="E50" s="55"/>
      <c r="F50" s="55"/>
      <c r="G50" s="55"/>
      <c r="H50" s="56"/>
      <c r="I50" s="40"/>
      <c r="J50" s="54" t="s">
        <v>50</v>
      </c>
      <c r="K50" s="55"/>
      <c r="L50" s="55"/>
      <c r="M50" s="55"/>
      <c r="N50" s="55"/>
      <c r="O50" s="55"/>
      <c r="P50" s="56"/>
      <c r="Q50" s="40"/>
      <c r="R50" s="41"/>
    </row>
    <row r="51" spans="2:18">
      <c r="B51" s="27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8"/>
    </row>
    <row r="52" spans="2:18">
      <c r="B52" s="27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8"/>
    </row>
    <row r="53" spans="2:18">
      <c r="B53" s="27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8"/>
    </row>
    <row r="54" spans="2:18">
      <c r="B54" s="27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8"/>
    </row>
    <row r="55" spans="2:18">
      <c r="B55" s="27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8"/>
    </row>
    <row r="56" spans="2:18">
      <c r="B56" s="27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8"/>
    </row>
    <row r="57" spans="2:18">
      <c r="B57" s="27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8"/>
    </row>
    <row r="58" spans="2:18">
      <c r="B58" s="27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8"/>
    </row>
    <row r="59" spans="2:18" s="1" customFormat="1" ht="15">
      <c r="B59" s="39"/>
      <c r="C59" s="40"/>
      <c r="D59" s="59" t="s">
        <v>51</v>
      </c>
      <c r="E59" s="60"/>
      <c r="F59" s="60"/>
      <c r="G59" s="61" t="s">
        <v>52</v>
      </c>
      <c r="H59" s="62"/>
      <c r="I59" s="40"/>
      <c r="J59" s="59" t="s">
        <v>51</v>
      </c>
      <c r="K59" s="60"/>
      <c r="L59" s="60"/>
      <c r="M59" s="60"/>
      <c r="N59" s="61" t="s">
        <v>52</v>
      </c>
      <c r="O59" s="60"/>
      <c r="P59" s="62"/>
      <c r="Q59" s="40"/>
      <c r="R59" s="41"/>
    </row>
    <row r="60" spans="2:18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 ht="15">
      <c r="B61" s="39"/>
      <c r="C61" s="40"/>
      <c r="D61" s="54" t="s">
        <v>53</v>
      </c>
      <c r="E61" s="55"/>
      <c r="F61" s="55"/>
      <c r="G61" s="55"/>
      <c r="H61" s="56"/>
      <c r="I61" s="40"/>
      <c r="J61" s="54" t="s">
        <v>54</v>
      </c>
      <c r="K61" s="55"/>
      <c r="L61" s="55"/>
      <c r="M61" s="55"/>
      <c r="N61" s="55"/>
      <c r="O61" s="55"/>
      <c r="P61" s="56"/>
      <c r="Q61" s="40"/>
      <c r="R61" s="41"/>
    </row>
    <row r="62" spans="2:18">
      <c r="B62" s="27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8"/>
    </row>
    <row r="63" spans="2:18">
      <c r="B63" s="27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8"/>
    </row>
    <row r="64" spans="2:18">
      <c r="B64" s="27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8"/>
    </row>
    <row r="65" spans="2:18">
      <c r="B65" s="27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8"/>
    </row>
    <row r="66" spans="2:18">
      <c r="B66" s="27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8"/>
    </row>
    <row r="67" spans="2:18">
      <c r="B67" s="27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8"/>
    </row>
    <row r="68" spans="2:18">
      <c r="B68" s="27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8"/>
    </row>
    <row r="69" spans="2:18">
      <c r="B69" s="27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8"/>
    </row>
    <row r="70" spans="2:18" s="1" customFormat="1" ht="15">
      <c r="B70" s="39"/>
      <c r="C70" s="40"/>
      <c r="D70" s="59" t="s">
        <v>51</v>
      </c>
      <c r="E70" s="60"/>
      <c r="F70" s="60"/>
      <c r="G70" s="61" t="s">
        <v>52</v>
      </c>
      <c r="H70" s="62"/>
      <c r="I70" s="40"/>
      <c r="J70" s="59" t="s">
        <v>51</v>
      </c>
      <c r="K70" s="60"/>
      <c r="L70" s="60"/>
      <c r="M70" s="60"/>
      <c r="N70" s="61" t="s">
        <v>52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0000000000003" customHeight="1">
      <c r="B76" s="39"/>
      <c r="C76" s="242" t="s">
        <v>148</v>
      </c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18</v>
      </c>
      <c r="D78" s="40"/>
      <c r="E78" s="40"/>
      <c r="F78" s="295" t="str">
        <f>F6</f>
        <v>Komunitné centrum Vyšný Orlík</v>
      </c>
      <c r="G78" s="296"/>
      <c r="H78" s="296"/>
      <c r="I78" s="296"/>
      <c r="J78" s="296"/>
      <c r="K78" s="296"/>
      <c r="L78" s="296"/>
      <c r="M78" s="296"/>
      <c r="N78" s="296"/>
      <c r="O78" s="296"/>
      <c r="P78" s="296"/>
      <c r="Q78" s="40"/>
      <c r="R78" s="41"/>
    </row>
    <row r="79" spans="2:18" ht="30" customHeight="1">
      <c r="B79" s="27"/>
      <c r="C79" s="34" t="s">
        <v>143</v>
      </c>
      <c r="D79" s="30"/>
      <c r="E79" s="30"/>
      <c r="F79" s="295" t="s">
        <v>144</v>
      </c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30"/>
      <c r="R79" s="28"/>
    </row>
    <row r="80" spans="2:18" s="1" customFormat="1" ht="36.950000000000003" customHeight="1">
      <c r="B80" s="39"/>
      <c r="C80" s="73" t="s">
        <v>145</v>
      </c>
      <c r="D80" s="40"/>
      <c r="E80" s="40"/>
      <c r="F80" s="244" t="str">
        <f>F8</f>
        <v>002 - Výmena okien a dverí na fasáde</v>
      </c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40"/>
      <c r="R80" s="41"/>
    </row>
    <row r="81" spans="2:47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1"/>
    </row>
    <row r="82" spans="2:47" s="1" customFormat="1" ht="18" customHeight="1">
      <c r="B82" s="39"/>
      <c r="C82" s="34" t="s">
        <v>22</v>
      </c>
      <c r="D82" s="40"/>
      <c r="E82" s="40"/>
      <c r="F82" s="32" t="str">
        <f>F10</f>
        <v>Vyšný Orlík</v>
      </c>
      <c r="G82" s="40"/>
      <c r="H82" s="40"/>
      <c r="I82" s="40"/>
      <c r="J82" s="40"/>
      <c r="K82" s="34" t="s">
        <v>24</v>
      </c>
      <c r="L82" s="40"/>
      <c r="M82" s="297" t="str">
        <f>IF(O10="","",O10)</f>
        <v/>
      </c>
      <c r="N82" s="297"/>
      <c r="O82" s="297"/>
      <c r="P82" s="297"/>
      <c r="Q82" s="40"/>
      <c r="R82" s="41"/>
    </row>
    <row r="83" spans="2:47" s="1" customFormat="1" ht="6.95" customHeight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1"/>
    </row>
    <row r="84" spans="2:47" s="1" customFormat="1" ht="15">
      <c r="B84" s="39"/>
      <c r="C84" s="34" t="s">
        <v>25</v>
      </c>
      <c r="D84" s="40"/>
      <c r="E84" s="40"/>
      <c r="F84" s="32" t="str">
        <f>E13</f>
        <v xml:space="preserve"> </v>
      </c>
      <c r="G84" s="40"/>
      <c r="H84" s="40"/>
      <c r="I84" s="40"/>
      <c r="J84" s="40"/>
      <c r="K84" s="34" t="s">
        <v>30</v>
      </c>
      <c r="L84" s="40"/>
      <c r="M84" s="250" t="str">
        <f>E19</f>
        <v>AIP projekt s.r.o.</v>
      </c>
      <c r="N84" s="250"/>
      <c r="O84" s="250"/>
      <c r="P84" s="250"/>
      <c r="Q84" s="250"/>
      <c r="R84" s="41"/>
    </row>
    <row r="85" spans="2:47" s="1" customFormat="1" ht="14.45" customHeight="1">
      <c r="B85" s="39"/>
      <c r="C85" s="34" t="s">
        <v>29</v>
      </c>
      <c r="D85" s="40"/>
      <c r="E85" s="40"/>
      <c r="F85" s="32" t="str">
        <f>IF(E16="","",E16)</f>
        <v/>
      </c>
      <c r="G85" s="40"/>
      <c r="H85" s="40"/>
      <c r="I85" s="40"/>
      <c r="J85" s="40"/>
      <c r="K85" s="34" t="s">
        <v>33</v>
      </c>
      <c r="L85" s="40"/>
      <c r="M85" s="250" t="str">
        <f>E22</f>
        <v>Ing. Matúš Holova</v>
      </c>
      <c r="N85" s="250"/>
      <c r="O85" s="250"/>
      <c r="P85" s="250"/>
      <c r="Q85" s="250"/>
      <c r="R85" s="41"/>
    </row>
    <row r="86" spans="2:47" s="1" customFormat="1" ht="10.35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1"/>
    </row>
    <row r="87" spans="2:47" s="1" customFormat="1" ht="29.25" customHeight="1">
      <c r="B87" s="39"/>
      <c r="C87" s="301" t="s">
        <v>149</v>
      </c>
      <c r="D87" s="302"/>
      <c r="E87" s="302"/>
      <c r="F87" s="302"/>
      <c r="G87" s="302"/>
      <c r="H87" s="125"/>
      <c r="I87" s="125"/>
      <c r="J87" s="125"/>
      <c r="K87" s="125"/>
      <c r="L87" s="125"/>
      <c r="M87" s="125"/>
      <c r="N87" s="301" t="s">
        <v>150</v>
      </c>
      <c r="O87" s="302"/>
      <c r="P87" s="302"/>
      <c r="Q87" s="302"/>
      <c r="R87" s="41"/>
    </row>
    <row r="88" spans="2:47" s="1" customFormat="1" ht="10.35" customHeight="1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1"/>
    </row>
    <row r="89" spans="2:47" s="1" customFormat="1" ht="29.25" customHeight="1">
      <c r="B89" s="39"/>
      <c r="C89" s="133" t="s">
        <v>151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226">
        <f>N122</f>
        <v>0</v>
      </c>
      <c r="O89" s="298"/>
      <c r="P89" s="298"/>
      <c r="Q89" s="298"/>
      <c r="R89" s="41"/>
      <c r="AU89" s="23" t="s">
        <v>152</v>
      </c>
    </row>
    <row r="90" spans="2:47" s="7" customFormat="1" ht="24.95" customHeight="1">
      <c r="B90" s="134"/>
      <c r="C90" s="135"/>
      <c r="D90" s="136" t="s">
        <v>158</v>
      </c>
      <c r="E90" s="135"/>
      <c r="F90" s="135"/>
      <c r="G90" s="135"/>
      <c r="H90" s="135"/>
      <c r="I90" s="135"/>
      <c r="J90" s="135"/>
      <c r="K90" s="135"/>
      <c r="L90" s="135"/>
      <c r="M90" s="135"/>
      <c r="N90" s="291">
        <f>N123</f>
        <v>0</v>
      </c>
      <c r="O90" s="300"/>
      <c r="P90" s="300"/>
      <c r="Q90" s="300"/>
      <c r="R90" s="137"/>
    </row>
    <row r="91" spans="2:47" s="8" customFormat="1" ht="19.899999999999999" customHeight="1">
      <c r="B91" s="138"/>
      <c r="C91" s="103"/>
      <c r="D91" s="114" t="s">
        <v>161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1">
        <f>N124</f>
        <v>0</v>
      </c>
      <c r="O91" s="222"/>
      <c r="P91" s="222"/>
      <c r="Q91" s="222"/>
      <c r="R91" s="139"/>
    </row>
    <row r="92" spans="2:47" s="8" customFormat="1" ht="19.899999999999999" customHeight="1">
      <c r="B92" s="138"/>
      <c r="C92" s="103"/>
      <c r="D92" s="114" t="s">
        <v>162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1">
        <f>N133</f>
        <v>0</v>
      </c>
      <c r="O92" s="222"/>
      <c r="P92" s="222"/>
      <c r="Q92" s="222"/>
      <c r="R92" s="139"/>
    </row>
    <row r="93" spans="2:47" s="8" customFormat="1" ht="19.899999999999999" customHeight="1">
      <c r="B93" s="138"/>
      <c r="C93" s="103"/>
      <c r="D93" s="114" t="s">
        <v>163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21">
        <f>N181</f>
        <v>0</v>
      </c>
      <c r="O93" s="222"/>
      <c r="P93" s="222"/>
      <c r="Q93" s="222"/>
      <c r="R93" s="139"/>
    </row>
    <row r="94" spans="2:47" s="7" customFormat="1" ht="21.75" customHeight="1">
      <c r="B94" s="134"/>
      <c r="C94" s="135"/>
      <c r="D94" s="136" t="s">
        <v>168</v>
      </c>
      <c r="E94" s="135"/>
      <c r="F94" s="135"/>
      <c r="G94" s="135"/>
      <c r="H94" s="135"/>
      <c r="I94" s="135"/>
      <c r="J94" s="135"/>
      <c r="K94" s="135"/>
      <c r="L94" s="135"/>
      <c r="M94" s="135"/>
      <c r="N94" s="290">
        <f>N195</f>
        <v>0</v>
      </c>
      <c r="O94" s="300"/>
      <c r="P94" s="300"/>
      <c r="Q94" s="300"/>
      <c r="R94" s="137"/>
    </row>
    <row r="95" spans="2:47" s="1" customFormat="1" ht="21.75" customHeight="1"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1"/>
    </row>
    <row r="96" spans="2:47" s="1" customFormat="1" ht="29.25" customHeight="1">
      <c r="B96" s="39"/>
      <c r="C96" s="133" t="s">
        <v>169</v>
      </c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298">
        <f>ROUND(N97+N98+N99+N100+N101+N102,2)</f>
        <v>0</v>
      </c>
      <c r="O96" s="299"/>
      <c r="P96" s="299"/>
      <c r="Q96" s="299"/>
      <c r="R96" s="41"/>
      <c r="T96" s="140"/>
      <c r="U96" s="141" t="s">
        <v>39</v>
      </c>
    </row>
    <row r="97" spans="2:65" s="1" customFormat="1" ht="18" customHeight="1">
      <c r="B97" s="142"/>
      <c r="C97" s="143"/>
      <c r="D97" s="257" t="s">
        <v>170</v>
      </c>
      <c r="E97" s="292"/>
      <c r="F97" s="292"/>
      <c r="G97" s="292"/>
      <c r="H97" s="292"/>
      <c r="I97" s="143"/>
      <c r="J97" s="143"/>
      <c r="K97" s="143"/>
      <c r="L97" s="143"/>
      <c r="M97" s="143"/>
      <c r="N97" s="231">
        <f>ROUND(N89*T97,2)</f>
        <v>0</v>
      </c>
      <c r="O97" s="293"/>
      <c r="P97" s="293"/>
      <c r="Q97" s="293"/>
      <c r="R97" s="145"/>
      <c r="S97" s="146"/>
      <c r="T97" s="147"/>
      <c r="U97" s="148" t="s">
        <v>42</v>
      </c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9" t="s">
        <v>171</v>
      </c>
      <c r="AZ97" s="146"/>
      <c r="BA97" s="146"/>
      <c r="BB97" s="146"/>
      <c r="BC97" s="146"/>
      <c r="BD97" s="146"/>
      <c r="BE97" s="150">
        <f t="shared" ref="BE97:BE102" si="0">IF(U97="základná",N97,0)</f>
        <v>0</v>
      </c>
      <c r="BF97" s="150">
        <f t="shared" ref="BF97:BF102" si="1">IF(U97="znížená",N97,0)</f>
        <v>0</v>
      </c>
      <c r="BG97" s="150">
        <f t="shared" ref="BG97:BG102" si="2">IF(U97="zákl. prenesená",N97,0)</f>
        <v>0</v>
      </c>
      <c r="BH97" s="150">
        <f t="shared" ref="BH97:BH102" si="3">IF(U97="zníž. prenesená",N97,0)</f>
        <v>0</v>
      </c>
      <c r="BI97" s="150">
        <f t="shared" ref="BI97:BI102" si="4">IF(U97="nulová",N97,0)</f>
        <v>0</v>
      </c>
      <c r="BJ97" s="149" t="s">
        <v>87</v>
      </c>
      <c r="BK97" s="146"/>
      <c r="BL97" s="146"/>
      <c r="BM97" s="146"/>
    </row>
    <row r="98" spans="2:65" s="1" customFormat="1" ht="18" customHeight="1">
      <c r="B98" s="142"/>
      <c r="C98" s="143"/>
      <c r="D98" s="257" t="s">
        <v>172</v>
      </c>
      <c r="E98" s="292"/>
      <c r="F98" s="292"/>
      <c r="G98" s="292"/>
      <c r="H98" s="292"/>
      <c r="I98" s="143"/>
      <c r="J98" s="143"/>
      <c r="K98" s="143"/>
      <c r="L98" s="143"/>
      <c r="M98" s="143"/>
      <c r="N98" s="231">
        <f>ROUND(N89*T98,2)</f>
        <v>0</v>
      </c>
      <c r="O98" s="293"/>
      <c r="P98" s="293"/>
      <c r="Q98" s="293"/>
      <c r="R98" s="145"/>
      <c r="S98" s="146"/>
      <c r="T98" s="147"/>
      <c r="U98" s="148" t="s">
        <v>42</v>
      </c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9" t="s">
        <v>171</v>
      </c>
      <c r="AZ98" s="146"/>
      <c r="BA98" s="146"/>
      <c r="BB98" s="146"/>
      <c r="BC98" s="146"/>
      <c r="BD98" s="146"/>
      <c r="BE98" s="150">
        <f t="shared" si="0"/>
        <v>0</v>
      </c>
      <c r="BF98" s="150">
        <f t="shared" si="1"/>
        <v>0</v>
      </c>
      <c r="BG98" s="150">
        <f t="shared" si="2"/>
        <v>0</v>
      </c>
      <c r="BH98" s="150">
        <f t="shared" si="3"/>
        <v>0</v>
      </c>
      <c r="BI98" s="150">
        <f t="shared" si="4"/>
        <v>0</v>
      </c>
      <c r="BJ98" s="149" t="s">
        <v>87</v>
      </c>
      <c r="BK98" s="146"/>
      <c r="BL98" s="146"/>
      <c r="BM98" s="146"/>
    </row>
    <row r="99" spans="2:65" s="1" customFormat="1" ht="18" customHeight="1">
      <c r="B99" s="142"/>
      <c r="C99" s="143"/>
      <c r="D99" s="257" t="s">
        <v>173</v>
      </c>
      <c r="E99" s="292"/>
      <c r="F99" s="292"/>
      <c r="G99" s="292"/>
      <c r="H99" s="292"/>
      <c r="I99" s="143"/>
      <c r="J99" s="143"/>
      <c r="K99" s="143"/>
      <c r="L99" s="143"/>
      <c r="M99" s="143"/>
      <c r="N99" s="231">
        <f>ROUND(N89*T99,2)</f>
        <v>0</v>
      </c>
      <c r="O99" s="293"/>
      <c r="P99" s="293"/>
      <c r="Q99" s="293"/>
      <c r="R99" s="145"/>
      <c r="S99" s="146"/>
      <c r="T99" s="147"/>
      <c r="U99" s="148" t="s">
        <v>42</v>
      </c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9" t="s">
        <v>171</v>
      </c>
      <c r="AZ99" s="146"/>
      <c r="BA99" s="146"/>
      <c r="BB99" s="146"/>
      <c r="BC99" s="146"/>
      <c r="BD99" s="146"/>
      <c r="BE99" s="150">
        <f t="shared" si="0"/>
        <v>0</v>
      </c>
      <c r="BF99" s="150">
        <f t="shared" si="1"/>
        <v>0</v>
      </c>
      <c r="BG99" s="150">
        <f t="shared" si="2"/>
        <v>0</v>
      </c>
      <c r="BH99" s="150">
        <f t="shared" si="3"/>
        <v>0</v>
      </c>
      <c r="BI99" s="150">
        <f t="shared" si="4"/>
        <v>0</v>
      </c>
      <c r="BJ99" s="149" t="s">
        <v>87</v>
      </c>
      <c r="BK99" s="146"/>
      <c r="BL99" s="146"/>
      <c r="BM99" s="146"/>
    </row>
    <row r="100" spans="2:65" s="1" customFormat="1" ht="18" customHeight="1">
      <c r="B100" s="142"/>
      <c r="C100" s="143"/>
      <c r="D100" s="257" t="s">
        <v>174</v>
      </c>
      <c r="E100" s="292"/>
      <c r="F100" s="292"/>
      <c r="G100" s="292"/>
      <c r="H100" s="292"/>
      <c r="I100" s="143"/>
      <c r="J100" s="143"/>
      <c r="K100" s="143"/>
      <c r="L100" s="143"/>
      <c r="M100" s="143"/>
      <c r="N100" s="231">
        <f>ROUND(N89*T100,2)</f>
        <v>0</v>
      </c>
      <c r="O100" s="293"/>
      <c r="P100" s="293"/>
      <c r="Q100" s="293"/>
      <c r="R100" s="145"/>
      <c r="S100" s="146"/>
      <c r="T100" s="147"/>
      <c r="U100" s="148" t="s">
        <v>42</v>
      </c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9" t="s">
        <v>171</v>
      </c>
      <c r="AZ100" s="146"/>
      <c r="BA100" s="146"/>
      <c r="BB100" s="146"/>
      <c r="BC100" s="146"/>
      <c r="BD100" s="146"/>
      <c r="BE100" s="150">
        <f t="shared" si="0"/>
        <v>0</v>
      </c>
      <c r="BF100" s="150">
        <f t="shared" si="1"/>
        <v>0</v>
      </c>
      <c r="BG100" s="150">
        <f t="shared" si="2"/>
        <v>0</v>
      </c>
      <c r="BH100" s="150">
        <f t="shared" si="3"/>
        <v>0</v>
      </c>
      <c r="BI100" s="150">
        <f t="shared" si="4"/>
        <v>0</v>
      </c>
      <c r="BJ100" s="149" t="s">
        <v>87</v>
      </c>
      <c r="BK100" s="146"/>
      <c r="BL100" s="146"/>
      <c r="BM100" s="146"/>
    </row>
    <row r="101" spans="2:65" s="1" customFormat="1" ht="18" customHeight="1">
      <c r="B101" s="142"/>
      <c r="C101" s="143"/>
      <c r="D101" s="257" t="s">
        <v>175</v>
      </c>
      <c r="E101" s="292"/>
      <c r="F101" s="292"/>
      <c r="G101" s="292"/>
      <c r="H101" s="292"/>
      <c r="I101" s="143"/>
      <c r="J101" s="143"/>
      <c r="K101" s="143"/>
      <c r="L101" s="143"/>
      <c r="M101" s="143"/>
      <c r="N101" s="231">
        <f>ROUND(N89*T101,2)</f>
        <v>0</v>
      </c>
      <c r="O101" s="293"/>
      <c r="P101" s="293"/>
      <c r="Q101" s="293"/>
      <c r="R101" s="145"/>
      <c r="S101" s="146"/>
      <c r="T101" s="147"/>
      <c r="U101" s="148" t="s">
        <v>42</v>
      </c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9" t="s">
        <v>171</v>
      </c>
      <c r="AZ101" s="146"/>
      <c r="BA101" s="146"/>
      <c r="BB101" s="146"/>
      <c r="BC101" s="146"/>
      <c r="BD101" s="146"/>
      <c r="BE101" s="150">
        <f t="shared" si="0"/>
        <v>0</v>
      </c>
      <c r="BF101" s="150">
        <f t="shared" si="1"/>
        <v>0</v>
      </c>
      <c r="BG101" s="150">
        <f t="shared" si="2"/>
        <v>0</v>
      </c>
      <c r="BH101" s="150">
        <f t="shared" si="3"/>
        <v>0</v>
      </c>
      <c r="BI101" s="150">
        <f t="shared" si="4"/>
        <v>0</v>
      </c>
      <c r="BJ101" s="149" t="s">
        <v>87</v>
      </c>
      <c r="BK101" s="146"/>
      <c r="BL101" s="146"/>
      <c r="BM101" s="146"/>
    </row>
    <row r="102" spans="2:65" s="1" customFormat="1" ht="18" customHeight="1">
      <c r="B102" s="142"/>
      <c r="C102" s="143"/>
      <c r="D102" s="144" t="s">
        <v>176</v>
      </c>
      <c r="E102" s="143"/>
      <c r="F102" s="143"/>
      <c r="G102" s="143"/>
      <c r="H102" s="143"/>
      <c r="I102" s="143"/>
      <c r="J102" s="143"/>
      <c r="K102" s="143"/>
      <c r="L102" s="143"/>
      <c r="M102" s="143"/>
      <c r="N102" s="231">
        <f>ROUND(N89*T102,2)</f>
        <v>0</v>
      </c>
      <c r="O102" s="293"/>
      <c r="P102" s="293"/>
      <c r="Q102" s="293"/>
      <c r="R102" s="145"/>
      <c r="S102" s="146"/>
      <c r="T102" s="151"/>
      <c r="U102" s="152" t="s">
        <v>42</v>
      </c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9" t="s">
        <v>177</v>
      </c>
      <c r="AZ102" s="146"/>
      <c r="BA102" s="146"/>
      <c r="BB102" s="146"/>
      <c r="BC102" s="146"/>
      <c r="BD102" s="146"/>
      <c r="BE102" s="150">
        <f t="shared" si="0"/>
        <v>0</v>
      </c>
      <c r="BF102" s="150">
        <f t="shared" si="1"/>
        <v>0</v>
      </c>
      <c r="BG102" s="150">
        <f t="shared" si="2"/>
        <v>0</v>
      </c>
      <c r="BH102" s="150">
        <f t="shared" si="3"/>
        <v>0</v>
      </c>
      <c r="BI102" s="150">
        <f t="shared" si="4"/>
        <v>0</v>
      </c>
      <c r="BJ102" s="149" t="s">
        <v>87</v>
      </c>
      <c r="BK102" s="146"/>
      <c r="BL102" s="146"/>
      <c r="BM102" s="146"/>
    </row>
    <row r="103" spans="2:65" s="1" customFormat="1"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1"/>
    </row>
    <row r="104" spans="2:65" s="1" customFormat="1" ht="29.25" customHeight="1">
      <c r="B104" s="39"/>
      <c r="C104" s="124" t="s">
        <v>136</v>
      </c>
      <c r="D104" s="125"/>
      <c r="E104" s="125"/>
      <c r="F104" s="125"/>
      <c r="G104" s="125"/>
      <c r="H104" s="125"/>
      <c r="I104" s="125"/>
      <c r="J104" s="125"/>
      <c r="K104" s="125"/>
      <c r="L104" s="232">
        <f>ROUND(SUM(N89+N96),2)</f>
        <v>0</v>
      </c>
      <c r="M104" s="232"/>
      <c r="N104" s="232"/>
      <c r="O104" s="232"/>
      <c r="P104" s="232"/>
      <c r="Q104" s="232"/>
      <c r="R104" s="41"/>
    </row>
    <row r="105" spans="2:65" s="1" customFormat="1" ht="6.95" customHeight="1">
      <c r="B105" s="63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5"/>
    </row>
    <row r="109" spans="2:65" s="1" customFormat="1" ht="6.95" customHeight="1"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8"/>
    </row>
    <row r="110" spans="2:65" s="1" customFormat="1" ht="36.950000000000003" customHeight="1">
      <c r="B110" s="39"/>
      <c r="C110" s="242" t="s">
        <v>178</v>
      </c>
      <c r="D110" s="294"/>
      <c r="E110" s="294"/>
      <c r="F110" s="294"/>
      <c r="G110" s="294"/>
      <c r="H110" s="294"/>
      <c r="I110" s="294"/>
      <c r="J110" s="294"/>
      <c r="K110" s="294"/>
      <c r="L110" s="294"/>
      <c r="M110" s="294"/>
      <c r="N110" s="294"/>
      <c r="O110" s="294"/>
      <c r="P110" s="294"/>
      <c r="Q110" s="294"/>
      <c r="R110" s="41"/>
    </row>
    <row r="111" spans="2:65" s="1" customFormat="1" ht="6.95" customHeight="1"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1"/>
    </row>
    <row r="112" spans="2:65" s="1" customFormat="1" ht="30" customHeight="1">
      <c r="B112" s="39"/>
      <c r="C112" s="34" t="s">
        <v>18</v>
      </c>
      <c r="D112" s="40"/>
      <c r="E112" s="40"/>
      <c r="F112" s="295" t="str">
        <f>F6</f>
        <v>Komunitné centrum Vyšný Orlík</v>
      </c>
      <c r="G112" s="296"/>
      <c r="H112" s="296"/>
      <c r="I112" s="296"/>
      <c r="J112" s="296"/>
      <c r="K112" s="296"/>
      <c r="L112" s="296"/>
      <c r="M112" s="296"/>
      <c r="N112" s="296"/>
      <c r="O112" s="296"/>
      <c r="P112" s="296"/>
      <c r="Q112" s="40"/>
      <c r="R112" s="41"/>
    </row>
    <row r="113" spans="2:65" ht="30" customHeight="1">
      <c r="B113" s="27"/>
      <c r="C113" s="34" t="s">
        <v>143</v>
      </c>
      <c r="D113" s="30"/>
      <c r="E113" s="30"/>
      <c r="F113" s="295" t="s">
        <v>144</v>
      </c>
      <c r="G113" s="234"/>
      <c r="H113" s="234"/>
      <c r="I113" s="234"/>
      <c r="J113" s="234"/>
      <c r="K113" s="234"/>
      <c r="L113" s="234"/>
      <c r="M113" s="234"/>
      <c r="N113" s="234"/>
      <c r="O113" s="234"/>
      <c r="P113" s="234"/>
      <c r="Q113" s="30"/>
      <c r="R113" s="28"/>
    </row>
    <row r="114" spans="2:65" s="1" customFormat="1" ht="36.950000000000003" customHeight="1">
      <c r="B114" s="39"/>
      <c r="C114" s="73" t="s">
        <v>145</v>
      </c>
      <c r="D114" s="40"/>
      <c r="E114" s="40"/>
      <c r="F114" s="244" t="str">
        <f>F8</f>
        <v>002 - Výmena okien a dverí na fasáde</v>
      </c>
      <c r="G114" s="294"/>
      <c r="H114" s="294"/>
      <c r="I114" s="294"/>
      <c r="J114" s="294"/>
      <c r="K114" s="294"/>
      <c r="L114" s="294"/>
      <c r="M114" s="294"/>
      <c r="N114" s="294"/>
      <c r="O114" s="294"/>
      <c r="P114" s="294"/>
      <c r="Q114" s="40"/>
      <c r="R114" s="41"/>
    </row>
    <row r="115" spans="2:65" s="1" customFormat="1" ht="6.95" customHeight="1"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1"/>
    </row>
    <row r="116" spans="2:65" s="1" customFormat="1" ht="18" customHeight="1">
      <c r="B116" s="39"/>
      <c r="C116" s="34" t="s">
        <v>22</v>
      </c>
      <c r="D116" s="40"/>
      <c r="E116" s="40"/>
      <c r="F116" s="32" t="str">
        <f>F10</f>
        <v>Vyšný Orlík</v>
      </c>
      <c r="G116" s="40"/>
      <c r="H116" s="40"/>
      <c r="I116" s="40"/>
      <c r="J116" s="40"/>
      <c r="K116" s="34" t="s">
        <v>24</v>
      </c>
      <c r="L116" s="40"/>
      <c r="M116" s="297" t="str">
        <f>IF(O10="","",O10)</f>
        <v/>
      </c>
      <c r="N116" s="297"/>
      <c r="O116" s="297"/>
      <c r="P116" s="297"/>
      <c r="Q116" s="40"/>
      <c r="R116" s="41"/>
    </row>
    <row r="117" spans="2:65" s="1" customFormat="1" ht="6.95" customHeight="1"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1"/>
    </row>
    <row r="118" spans="2:65" s="1" customFormat="1" ht="15">
      <c r="B118" s="39"/>
      <c r="C118" s="34" t="s">
        <v>25</v>
      </c>
      <c r="D118" s="40"/>
      <c r="E118" s="40"/>
      <c r="F118" s="32" t="str">
        <f>E13</f>
        <v xml:space="preserve"> </v>
      </c>
      <c r="G118" s="40"/>
      <c r="H118" s="40"/>
      <c r="I118" s="40"/>
      <c r="J118" s="40"/>
      <c r="K118" s="34" t="s">
        <v>30</v>
      </c>
      <c r="L118" s="40"/>
      <c r="M118" s="250" t="str">
        <f>E19</f>
        <v>AIP projekt s.r.o.</v>
      </c>
      <c r="N118" s="250"/>
      <c r="O118" s="250"/>
      <c r="P118" s="250"/>
      <c r="Q118" s="250"/>
      <c r="R118" s="41"/>
    </row>
    <row r="119" spans="2:65" s="1" customFormat="1" ht="14.45" customHeight="1">
      <c r="B119" s="39"/>
      <c r="C119" s="34" t="s">
        <v>29</v>
      </c>
      <c r="D119" s="40"/>
      <c r="E119" s="40"/>
      <c r="F119" s="32" t="str">
        <f>IF(E16="","",E16)</f>
        <v/>
      </c>
      <c r="G119" s="40"/>
      <c r="H119" s="40"/>
      <c r="I119" s="40"/>
      <c r="J119" s="40"/>
      <c r="K119" s="34" t="s">
        <v>33</v>
      </c>
      <c r="L119" s="40"/>
      <c r="M119" s="250" t="str">
        <f>E22</f>
        <v>Ing. Matúš Holova</v>
      </c>
      <c r="N119" s="250"/>
      <c r="O119" s="250"/>
      <c r="P119" s="250"/>
      <c r="Q119" s="250"/>
      <c r="R119" s="41"/>
    </row>
    <row r="120" spans="2:65" s="1" customFormat="1" ht="10.35" customHeight="1"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1"/>
    </row>
    <row r="121" spans="2:65" s="9" customFormat="1" ht="29.25" customHeight="1">
      <c r="B121" s="153"/>
      <c r="C121" s="154" t="s">
        <v>179</v>
      </c>
      <c r="D121" s="155" t="s">
        <v>180</v>
      </c>
      <c r="E121" s="155" t="s">
        <v>57</v>
      </c>
      <c r="F121" s="286" t="s">
        <v>181</v>
      </c>
      <c r="G121" s="286"/>
      <c r="H121" s="286"/>
      <c r="I121" s="286"/>
      <c r="J121" s="155" t="s">
        <v>182</v>
      </c>
      <c r="K121" s="155" t="s">
        <v>183</v>
      </c>
      <c r="L121" s="286" t="s">
        <v>184</v>
      </c>
      <c r="M121" s="286"/>
      <c r="N121" s="286" t="s">
        <v>150</v>
      </c>
      <c r="O121" s="286"/>
      <c r="P121" s="286"/>
      <c r="Q121" s="287"/>
      <c r="R121" s="156"/>
      <c r="T121" s="80" t="s">
        <v>185</v>
      </c>
      <c r="U121" s="81" t="s">
        <v>39</v>
      </c>
      <c r="V121" s="81" t="s">
        <v>186</v>
      </c>
      <c r="W121" s="81" t="s">
        <v>187</v>
      </c>
      <c r="X121" s="81" t="s">
        <v>188</v>
      </c>
      <c r="Y121" s="81" t="s">
        <v>189</v>
      </c>
      <c r="Z121" s="81" t="s">
        <v>190</v>
      </c>
      <c r="AA121" s="82" t="s">
        <v>191</v>
      </c>
    </row>
    <row r="122" spans="2:65" s="1" customFormat="1" ht="29.25" customHeight="1">
      <c r="B122" s="39"/>
      <c r="C122" s="84" t="s">
        <v>147</v>
      </c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288">
        <f>BK122</f>
        <v>0</v>
      </c>
      <c r="O122" s="289"/>
      <c r="P122" s="289"/>
      <c r="Q122" s="289"/>
      <c r="R122" s="41"/>
      <c r="T122" s="83"/>
      <c r="U122" s="55"/>
      <c r="V122" s="55"/>
      <c r="W122" s="157">
        <f>W123+W195</f>
        <v>0</v>
      </c>
      <c r="X122" s="55"/>
      <c r="Y122" s="157">
        <f>Y123+Y195</f>
        <v>1.6099550000000002</v>
      </c>
      <c r="Z122" s="55"/>
      <c r="AA122" s="158">
        <f>AA123+AA195</f>
        <v>0</v>
      </c>
      <c r="AT122" s="23" t="s">
        <v>74</v>
      </c>
      <c r="AU122" s="23" t="s">
        <v>152</v>
      </c>
      <c r="BK122" s="159">
        <f>BK123+BK195</f>
        <v>0</v>
      </c>
    </row>
    <row r="123" spans="2:65" s="10" customFormat="1" ht="37.35" customHeight="1">
      <c r="B123" s="160"/>
      <c r="C123" s="161"/>
      <c r="D123" s="162" t="s">
        <v>158</v>
      </c>
      <c r="E123" s="162"/>
      <c r="F123" s="162"/>
      <c r="G123" s="162"/>
      <c r="H123" s="162"/>
      <c r="I123" s="162"/>
      <c r="J123" s="162"/>
      <c r="K123" s="162"/>
      <c r="L123" s="162"/>
      <c r="M123" s="162"/>
      <c r="N123" s="290">
        <f>BK123</f>
        <v>0</v>
      </c>
      <c r="O123" s="291"/>
      <c r="P123" s="291"/>
      <c r="Q123" s="291"/>
      <c r="R123" s="163"/>
      <c r="T123" s="164"/>
      <c r="U123" s="161"/>
      <c r="V123" s="161"/>
      <c r="W123" s="165">
        <f>W124+W133+W181</f>
        <v>0</v>
      </c>
      <c r="X123" s="161"/>
      <c r="Y123" s="165">
        <f>Y124+Y133+Y181</f>
        <v>1.6099550000000002</v>
      </c>
      <c r="Z123" s="161"/>
      <c r="AA123" s="166">
        <f>AA124+AA133+AA181</f>
        <v>0</v>
      </c>
      <c r="AR123" s="167" t="s">
        <v>87</v>
      </c>
      <c r="AT123" s="168" t="s">
        <v>74</v>
      </c>
      <c r="AU123" s="168" t="s">
        <v>75</v>
      </c>
      <c r="AY123" s="167" t="s">
        <v>192</v>
      </c>
      <c r="BK123" s="169">
        <f>BK124+BK133+BK181</f>
        <v>0</v>
      </c>
    </row>
    <row r="124" spans="2:65" s="10" customFormat="1" ht="19.899999999999999" customHeight="1">
      <c r="B124" s="160"/>
      <c r="C124" s="161"/>
      <c r="D124" s="170" t="s">
        <v>161</v>
      </c>
      <c r="E124" s="170"/>
      <c r="F124" s="170"/>
      <c r="G124" s="170"/>
      <c r="H124" s="170"/>
      <c r="I124" s="170"/>
      <c r="J124" s="170"/>
      <c r="K124" s="170"/>
      <c r="L124" s="170"/>
      <c r="M124" s="170"/>
      <c r="N124" s="280">
        <f>BK124</f>
        <v>0</v>
      </c>
      <c r="O124" s="281"/>
      <c r="P124" s="281"/>
      <c r="Q124" s="281"/>
      <c r="R124" s="163"/>
      <c r="T124" s="164"/>
      <c r="U124" s="161"/>
      <c r="V124" s="161"/>
      <c r="W124" s="165">
        <f>SUM(W125:W132)</f>
        <v>0</v>
      </c>
      <c r="X124" s="161"/>
      <c r="Y124" s="165">
        <f>SUM(Y125:Y132)</f>
        <v>2.8093800000000002E-2</v>
      </c>
      <c r="Z124" s="161"/>
      <c r="AA124" s="166">
        <f>SUM(AA125:AA132)</f>
        <v>0</v>
      </c>
      <c r="AR124" s="167" t="s">
        <v>87</v>
      </c>
      <c r="AT124" s="168" t="s">
        <v>74</v>
      </c>
      <c r="AU124" s="168" t="s">
        <v>82</v>
      </c>
      <c r="AY124" s="167" t="s">
        <v>192</v>
      </c>
      <c r="BK124" s="169">
        <f>SUM(BK125:BK132)</f>
        <v>0</v>
      </c>
    </row>
    <row r="125" spans="2:65" s="1" customFormat="1" ht="38.25" customHeight="1">
      <c r="B125" s="142"/>
      <c r="C125" s="171" t="s">
        <v>82</v>
      </c>
      <c r="D125" s="171" t="s">
        <v>193</v>
      </c>
      <c r="E125" s="172" t="s">
        <v>648</v>
      </c>
      <c r="F125" s="268" t="s">
        <v>649</v>
      </c>
      <c r="G125" s="268"/>
      <c r="H125" s="268"/>
      <c r="I125" s="268"/>
      <c r="J125" s="173" t="s">
        <v>467</v>
      </c>
      <c r="K125" s="174">
        <v>24</v>
      </c>
      <c r="L125" s="277">
        <v>0</v>
      </c>
      <c r="M125" s="277"/>
      <c r="N125" s="267">
        <f>ROUND(L125*K125,2)</f>
        <v>0</v>
      </c>
      <c r="O125" s="267"/>
      <c r="P125" s="267"/>
      <c r="Q125" s="267"/>
      <c r="R125" s="145"/>
      <c r="T125" s="175" t="s">
        <v>5</v>
      </c>
      <c r="U125" s="48" t="s">
        <v>42</v>
      </c>
      <c r="V125" s="40"/>
      <c r="W125" s="176">
        <f>V125*K125</f>
        <v>0</v>
      </c>
      <c r="X125" s="176">
        <v>1.7000000000000001E-4</v>
      </c>
      <c r="Y125" s="176">
        <f>X125*K125</f>
        <v>4.0800000000000003E-3</v>
      </c>
      <c r="Z125" s="176">
        <v>0</v>
      </c>
      <c r="AA125" s="177">
        <f>Z125*K125</f>
        <v>0</v>
      </c>
      <c r="AR125" s="23" t="s">
        <v>294</v>
      </c>
      <c r="AT125" s="23" t="s">
        <v>193</v>
      </c>
      <c r="AU125" s="23" t="s">
        <v>87</v>
      </c>
      <c r="AY125" s="23" t="s">
        <v>192</v>
      </c>
      <c r="BE125" s="118">
        <f>IF(U125="základná",N125,0)</f>
        <v>0</v>
      </c>
      <c r="BF125" s="118">
        <f>IF(U125="znížená",N125,0)</f>
        <v>0</v>
      </c>
      <c r="BG125" s="118">
        <f>IF(U125="zákl. prenesená",N125,0)</f>
        <v>0</v>
      </c>
      <c r="BH125" s="118">
        <f>IF(U125="zníž. prenesená",N125,0)</f>
        <v>0</v>
      </c>
      <c r="BI125" s="118">
        <f>IF(U125="nulová",N125,0)</f>
        <v>0</v>
      </c>
      <c r="BJ125" s="23" t="s">
        <v>87</v>
      </c>
      <c r="BK125" s="118">
        <f>ROUND(L125*K125,2)</f>
        <v>0</v>
      </c>
      <c r="BL125" s="23" t="s">
        <v>294</v>
      </c>
      <c r="BM125" s="23" t="s">
        <v>650</v>
      </c>
    </row>
    <row r="126" spans="2:65" s="11" customFormat="1" ht="16.5" customHeight="1">
      <c r="B126" s="178"/>
      <c r="C126" s="179"/>
      <c r="D126" s="179"/>
      <c r="E126" s="180" t="s">
        <v>5</v>
      </c>
      <c r="F126" s="269" t="s">
        <v>651</v>
      </c>
      <c r="G126" s="270"/>
      <c r="H126" s="270"/>
      <c r="I126" s="270"/>
      <c r="J126" s="179"/>
      <c r="K126" s="180" t="s">
        <v>5</v>
      </c>
      <c r="L126" s="179"/>
      <c r="M126" s="179"/>
      <c r="N126" s="179"/>
      <c r="O126" s="179"/>
      <c r="P126" s="179"/>
      <c r="Q126" s="179"/>
      <c r="R126" s="181"/>
      <c r="T126" s="182"/>
      <c r="U126" s="179"/>
      <c r="V126" s="179"/>
      <c r="W126" s="179"/>
      <c r="X126" s="179"/>
      <c r="Y126" s="179"/>
      <c r="Z126" s="179"/>
      <c r="AA126" s="183"/>
      <c r="AT126" s="184" t="s">
        <v>216</v>
      </c>
      <c r="AU126" s="184" t="s">
        <v>87</v>
      </c>
      <c r="AV126" s="11" t="s">
        <v>82</v>
      </c>
      <c r="AW126" s="11" t="s">
        <v>32</v>
      </c>
      <c r="AX126" s="11" t="s">
        <v>75</v>
      </c>
      <c r="AY126" s="184" t="s">
        <v>192</v>
      </c>
    </row>
    <row r="127" spans="2:65" s="12" customFormat="1" ht="16.5" customHeight="1">
      <c r="B127" s="185"/>
      <c r="C127" s="186"/>
      <c r="D127" s="186"/>
      <c r="E127" s="187" t="s">
        <v>5</v>
      </c>
      <c r="F127" s="271" t="s">
        <v>652</v>
      </c>
      <c r="G127" s="272"/>
      <c r="H127" s="272"/>
      <c r="I127" s="272"/>
      <c r="J127" s="186"/>
      <c r="K127" s="188">
        <v>24</v>
      </c>
      <c r="L127" s="186"/>
      <c r="M127" s="186"/>
      <c r="N127" s="186"/>
      <c r="O127" s="186"/>
      <c r="P127" s="186"/>
      <c r="Q127" s="186"/>
      <c r="R127" s="189"/>
      <c r="T127" s="190"/>
      <c r="U127" s="186"/>
      <c r="V127" s="186"/>
      <c r="W127" s="186"/>
      <c r="X127" s="186"/>
      <c r="Y127" s="186"/>
      <c r="Z127" s="186"/>
      <c r="AA127" s="191"/>
      <c r="AT127" s="192" t="s">
        <v>216</v>
      </c>
      <c r="AU127" s="192" t="s">
        <v>87</v>
      </c>
      <c r="AV127" s="12" t="s">
        <v>87</v>
      </c>
      <c r="AW127" s="12" t="s">
        <v>32</v>
      </c>
      <c r="AX127" s="12" t="s">
        <v>82</v>
      </c>
      <c r="AY127" s="192" t="s">
        <v>192</v>
      </c>
    </row>
    <row r="128" spans="2:65" s="1" customFormat="1" ht="38.25" customHeight="1">
      <c r="B128" s="142"/>
      <c r="C128" s="171" t="s">
        <v>87</v>
      </c>
      <c r="D128" s="171" t="s">
        <v>193</v>
      </c>
      <c r="E128" s="172" t="s">
        <v>653</v>
      </c>
      <c r="F128" s="268" t="s">
        <v>654</v>
      </c>
      <c r="G128" s="268"/>
      <c r="H128" s="268"/>
      <c r="I128" s="268"/>
      <c r="J128" s="173" t="s">
        <v>467</v>
      </c>
      <c r="K128" s="174">
        <v>5.4</v>
      </c>
      <c r="L128" s="277">
        <v>0</v>
      </c>
      <c r="M128" s="277"/>
      <c r="N128" s="267">
        <f>ROUND(L128*K128,2)</f>
        <v>0</v>
      </c>
      <c r="O128" s="267"/>
      <c r="P128" s="267"/>
      <c r="Q128" s="267"/>
      <c r="R128" s="145"/>
      <c r="T128" s="175" t="s">
        <v>5</v>
      </c>
      <c r="U128" s="48" t="s">
        <v>42</v>
      </c>
      <c r="V128" s="40"/>
      <c r="W128" s="176">
        <f>V128*K128</f>
        <v>0</v>
      </c>
      <c r="X128" s="176">
        <v>1.7000000000000001E-4</v>
      </c>
      <c r="Y128" s="176">
        <f>X128*K128</f>
        <v>9.1800000000000009E-4</v>
      </c>
      <c r="Z128" s="176">
        <v>0</v>
      </c>
      <c r="AA128" s="177">
        <f>Z128*K128</f>
        <v>0</v>
      </c>
      <c r="AR128" s="23" t="s">
        <v>294</v>
      </c>
      <c r="AT128" s="23" t="s">
        <v>193</v>
      </c>
      <c r="AU128" s="23" t="s">
        <v>87</v>
      </c>
      <c r="AY128" s="23" t="s">
        <v>192</v>
      </c>
      <c r="BE128" s="118">
        <f>IF(U128="základná",N128,0)</f>
        <v>0</v>
      </c>
      <c r="BF128" s="118">
        <f>IF(U128="znížená",N128,0)</f>
        <v>0</v>
      </c>
      <c r="BG128" s="118">
        <f>IF(U128="zákl. prenesená",N128,0)</f>
        <v>0</v>
      </c>
      <c r="BH128" s="118">
        <f>IF(U128="zníž. prenesená",N128,0)</f>
        <v>0</v>
      </c>
      <c r="BI128" s="118">
        <f>IF(U128="nulová",N128,0)</f>
        <v>0</v>
      </c>
      <c r="BJ128" s="23" t="s">
        <v>87</v>
      </c>
      <c r="BK128" s="118">
        <f>ROUND(L128*K128,2)</f>
        <v>0</v>
      </c>
      <c r="BL128" s="23" t="s">
        <v>294</v>
      </c>
      <c r="BM128" s="23" t="s">
        <v>655</v>
      </c>
    </row>
    <row r="129" spans="2:65" s="1" customFormat="1" ht="16.5" customHeight="1">
      <c r="B129" s="142"/>
      <c r="C129" s="215" t="s">
        <v>202</v>
      </c>
      <c r="D129" s="215" t="s">
        <v>656</v>
      </c>
      <c r="E129" s="216" t="s">
        <v>657</v>
      </c>
      <c r="F129" s="321" t="s">
        <v>658</v>
      </c>
      <c r="G129" s="321"/>
      <c r="H129" s="321"/>
      <c r="I129" s="321"/>
      <c r="J129" s="217" t="s">
        <v>196</v>
      </c>
      <c r="K129" s="218">
        <v>8.5540000000000003</v>
      </c>
      <c r="L129" s="319">
        <v>0</v>
      </c>
      <c r="M129" s="319"/>
      <c r="N129" s="320">
        <f>ROUND(L129*K129,2)</f>
        <v>0</v>
      </c>
      <c r="O129" s="267"/>
      <c r="P129" s="267"/>
      <c r="Q129" s="267"/>
      <c r="R129" s="145"/>
      <c r="T129" s="175" t="s">
        <v>5</v>
      </c>
      <c r="U129" s="48" t="s">
        <v>42</v>
      </c>
      <c r="V129" s="40"/>
      <c r="W129" s="176">
        <f>V129*K129</f>
        <v>0</v>
      </c>
      <c r="X129" s="176">
        <v>2.7000000000000001E-3</v>
      </c>
      <c r="Y129" s="176">
        <f>X129*K129</f>
        <v>2.3095800000000003E-2</v>
      </c>
      <c r="Z129" s="176">
        <v>0</v>
      </c>
      <c r="AA129" s="177">
        <f>Z129*K129</f>
        <v>0</v>
      </c>
      <c r="AR129" s="23" t="s">
        <v>436</v>
      </c>
      <c r="AT129" s="23" t="s">
        <v>656</v>
      </c>
      <c r="AU129" s="23" t="s">
        <v>87</v>
      </c>
      <c r="AY129" s="23" t="s">
        <v>192</v>
      </c>
      <c r="BE129" s="118">
        <f>IF(U129="základná",N129,0)</f>
        <v>0</v>
      </c>
      <c r="BF129" s="118">
        <f>IF(U129="znížená",N129,0)</f>
        <v>0</v>
      </c>
      <c r="BG129" s="118">
        <f>IF(U129="zákl. prenesená",N129,0)</f>
        <v>0</v>
      </c>
      <c r="BH129" s="118">
        <f>IF(U129="zníž. prenesená",N129,0)</f>
        <v>0</v>
      </c>
      <c r="BI129" s="118">
        <f>IF(U129="nulová",N129,0)</f>
        <v>0</v>
      </c>
      <c r="BJ129" s="23" t="s">
        <v>87</v>
      </c>
      <c r="BK129" s="118">
        <f>ROUND(L129*K129,2)</f>
        <v>0</v>
      </c>
      <c r="BL129" s="23" t="s">
        <v>294</v>
      </c>
      <c r="BM129" s="23" t="s">
        <v>659</v>
      </c>
    </row>
    <row r="130" spans="2:65" s="11" customFormat="1" ht="16.5" customHeight="1">
      <c r="B130" s="178"/>
      <c r="C130" s="179"/>
      <c r="D130" s="179"/>
      <c r="E130" s="180" t="s">
        <v>5</v>
      </c>
      <c r="F130" s="269" t="s">
        <v>660</v>
      </c>
      <c r="G130" s="270"/>
      <c r="H130" s="270"/>
      <c r="I130" s="270"/>
      <c r="J130" s="179"/>
      <c r="K130" s="180" t="s">
        <v>5</v>
      </c>
      <c r="L130" s="179"/>
      <c r="M130" s="179"/>
      <c r="N130" s="179"/>
      <c r="O130" s="179"/>
      <c r="P130" s="179"/>
      <c r="Q130" s="179"/>
      <c r="R130" s="181"/>
      <c r="T130" s="182"/>
      <c r="U130" s="179"/>
      <c r="V130" s="179"/>
      <c r="W130" s="179"/>
      <c r="X130" s="179"/>
      <c r="Y130" s="179"/>
      <c r="Z130" s="179"/>
      <c r="AA130" s="183"/>
      <c r="AT130" s="184" t="s">
        <v>216</v>
      </c>
      <c r="AU130" s="184" t="s">
        <v>87</v>
      </c>
      <c r="AV130" s="11" t="s">
        <v>82</v>
      </c>
      <c r="AW130" s="11" t="s">
        <v>32</v>
      </c>
      <c r="AX130" s="11" t="s">
        <v>75</v>
      </c>
      <c r="AY130" s="184" t="s">
        <v>192</v>
      </c>
    </row>
    <row r="131" spans="2:65" s="12" customFormat="1" ht="16.5" customHeight="1">
      <c r="B131" s="185"/>
      <c r="C131" s="186"/>
      <c r="D131" s="186"/>
      <c r="E131" s="187" t="s">
        <v>5</v>
      </c>
      <c r="F131" s="271" t="s">
        <v>661</v>
      </c>
      <c r="G131" s="272"/>
      <c r="H131" s="272"/>
      <c r="I131" s="272"/>
      <c r="J131" s="186"/>
      <c r="K131" s="188">
        <v>7.7759999999999998</v>
      </c>
      <c r="L131" s="186"/>
      <c r="M131" s="186"/>
      <c r="N131" s="186"/>
      <c r="O131" s="186"/>
      <c r="P131" s="186"/>
      <c r="Q131" s="186"/>
      <c r="R131" s="189"/>
      <c r="T131" s="190"/>
      <c r="U131" s="186"/>
      <c r="V131" s="186"/>
      <c r="W131" s="186"/>
      <c r="X131" s="186"/>
      <c r="Y131" s="186"/>
      <c r="Z131" s="186"/>
      <c r="AA131" s="191"/>
      <c r="AT131" s="192" t="s">
        <v>216</v>
      </c>
      <c r="AU131" s="192" t="s">
        <v>87</v>
      </c>
      <c r="AV131" s="12" t="s">
        <v>87</v>
      </c>
      <c r="AW131" s="12" t="s">
        <v>32</v>
      </c>
      <c r="AX131" s="12" t="s">
        <v>82</v>
      </c>
      <c r="AY131" s="192" t="s">
        <v>192</v>
      </c>
    </row>
    <row r="132" spans="2:65" s="1" customFormat="1" ht="25.5" customHeight="1">
      <c r="B132" s="142"/>
      <c r="C132" s="171" t="s">
        <v>197</v>
      </c>
      <c r="D132" s="171" t="s">
        <v>193</v>
      </c>
      <c r="E132" s="172" t="s">
        <v>662</v>
      </c>
      <c r="F132" s="268" t="s">
        <v>663</v>
      </c>
      <c r="G132" s="268"/>
      <c r="H132" s="268"/>
      <c r="I132" s="268"/>
      <c r="J132" s="173" t="s">
        <v>208</v>
      </c>
      <c r="K132" s="174">
        <v>2.8000000000000001E-2</v>
      </c>
      <c r="L132" s="277">
        <v>0</v>
      </c>
      <c r="M132" s="277"/>
      <c r="N132" s="267">
        <f>ROUND(L132*K132,2)</f>
        <v>0</v>
      </c>
      <c r="O132" s="267"/>
      <c r="P132" s="267"/>
      <c r="Q132" s="267"/>
      <c r="R132" s="145"/>
      <c r="T132" s="175" t="s">
        <v>5</v>
      </c>
      <c r="U132" s="48" t="s">
        <v>42</v>
      </c>
      <c r="V132" s="40"/>
      <c r="W132" s="176">
        <f>V132*K132</f>
        <v>0</v>
      </c>
      <c r="X132" s="176">
        <v>0</v>
      </c>
      <c r="Y132" s="176">
        <f>X132*K132</f>
        <v>0</v>
      </c>
      <c r="Z132" s="176">
        <v>0</v>
      </c>
      <c r="AA132" s="177">
        <f>Z132*K132</f>
        <v>0</v>
      </c>
      <c r="AR132" s="23" t="s">
        <v>294</v>
      </c>
      <c r="AT132" s="23" t="s">
        <v>193</v>
      </c>
      <c r="AU132" s="23" t="s">
        <v>87</v>
      </c>
      <c r="AY132" s="23" t="s">
        <v>192</v>
      </c>
      <c r="BE132" s="118">
        <f>IF(U132="základná",N132,0)</f>
        <v>0</v>
      </c>
      <c r="BF132" s="118">
        <f>IF(U132="znížená",N132,0)</f>
        <v>0</v>
      </c>
      <c r="BG132" s="118">
        <f>IF(U132="zákl. prenesená",N132,0)</f>
        <v>0</v>
      </c>
      <c r="BH132" s="118">
        <f>IF(U132="zníž. prenesená",N132,0)</f>
        <v>0</v>
      </c>
      <c r="BI132" s="118">
        <f>IF(U132="nulová",N132,0)</f>
        <v>0</v>
      </c>
      <c r="BJ132" s="23" t="s">
        <v>87</v>
      </c>
      <c r="BK132" s="118">
        <f>ROUND(L132*K132,2)</f>
        <v>0</v>
      </c>
      <c r="BL132" s="23" t="s">
        <v>294</v>
      </c>
      <c r="BM132" s="23" t="s">
        <v>664</v>
      </c>
    </row>
    <row r="133" spans="2:65" s="10" customFormat="1" ht="29.85" customHeight="1">
      <c r="B133" s="160"/>
      <c r="C133" s="161"/>
      <c r="D133" s="170" t="s">
        <v>162</v>
      </c>
      <c r="E133" s="170"/>
      <c r="F133" s="170"/>
      <c r="G133" s="170"/>
      <c r="H133" s="170"/>
      <c r="I133" s="170"/>
      <c r="J133" s="170"/>
      <c r="K133" s="170"/>
      <c r="L133" s="170"/>
      <c r="M133" s="170"/>
      <c r="N133" s="315">
        <f>BK133</f>
        <v>0</v>
      </c>
      <c r="O133" s="316"/>
      <c r="P133" s="316"/>
      <c r="Q133" s="316"/>
      <c r="R133" s="163"/>
      <c r="T133" s="164"/>
      <c r="U133" s="161"/>
      <c r="V133" s="161"/>
      <c r="W133" s="165">
        <f>SUM(W134:W180)</f>
        <v>0</v>
      </c>
      <c r="X133" s="161"/>
      <c r="Y133" s="165">
        <f>SUM(Y134:Y180)</f>
        <v>1.4418400000000002</v>
      </c>
      <c r="Z133" s="161"/>
      <c r="AA133" s="166">
        <f>SUM(AA134:AA180)</f>
        <v>0</v>
      </c>
      <c r="AR133" s="167" t="s">
        <v>87</v>
      </c>
      <c r="AT133" s="168" t="s">
        <v>74</v>
      </c>
      <c r="AU133" s="168" t="s">
        <v>82</v>
      </c>
      <c r="AY133" s="167" t="s">
        <v>192</v>
      </c>
      <c r="BK133" s="169">
        <f>SUM(BK134:BK180)</f>
        <v>0</v>
      </c>
    </row>
    <row r="134" spans="2:65" s="1" customFormat="1" ht="25.5" customHeight="1">
      <c r="B134" s="142"/>
      <c r="C134" s="171" t="s">
        <v>210</v>
      </c>
      <c r="D134" s="171" t="s">
        <v>193</v>
      </c>
      <c r="E134" s="172" t="s">
        <v>665</v>
      </c>
      <c r="F134" s="268" t="s">
        <v>666</v>
      </c>
      <c r="G134" s="268"/>
      <c r="H134" s="268"/>
      <c r="I134" s="268"/>
      <c r="J134" s="173" t="s">
        <v>467</v>
      </c>
      <c r="K134" s="174">
        <v>86</v>
      </c>
      <c r="L134" s="277">
        <v>0</v>
      </c>
      <c r="M134" s="277"/>
      <c r="N134" s="267">
        <f>ROUND(L134*K134,2)</f>
        <v>0</v>
      </c>
      <c r="O134" s="267"/>
      <c r="P134" s="267"/>
      <c r="Q134" s="267"/>
      <c r="R134" s="145"/>
      <c r="T134" s="175" t="s">
        <v>5</v>
      </c>
      <c r="U134" s="48" t="s">
        <v>42</v>
      </c>
      <c r="V134" s="40"/>
      <c r="W134" s="176">
        <f>V134*K134</f>
        <v>0</v>
      </c>
      <c r="X134" s="176">
        <v>2.1000000000000001E-4</v>
      </c>
      <c r="Y134" s="176">
        <f>X134*K134</f>
        <v>1.806E-2</v>
      </c>
      <c r="Z134" s="176">
        <v>0</v>
      </c>
      <c r="AA134" s="177">
        <f>Z134*K134</f>
        <v>0</v>
      </c>
      <c r="AR134" s="23" t="s">
        <v>294</v>
      </c>
      <c r="AT134" s="23" t="s">
        <v>193</v>
      </c>
      <c r="AU134" s="23" t="s">
        <v>87</v>
      </c>
      <c r="AY134" s="23" t="s">
        <v>192</v>
      </c>
      <c r="BE134" s="118">
        <f>IF(U134="základná",N134,0)</f>
        <v>0</v>
      </c>
      <c r="BF134" s="118">
        <f>IF(U134="znížená",N134,0)</f>
        <v>0</v>
      </c>
      <c r="BG134" s="118">
        <f>IF(U134="zákl. prenesená",N134,0)</f>
        <v>0</v>
      </c>
      <c r="BH134" s="118">
        <f>IF(U134="zníž. prenesená",N134,0)</f>
        <v>0</v>
      </c>
      <c r="BI134" s="118">
        <f>IF(U134="nulová",N134,0)</f>
        <v>0</v>
      </c>
      <c r="BJ134" s="23" t="s">
        <v>87</v>
      </c>
      <c r="BK134" s="118">
        <f>ROUND(L134*K134,2)</f>
        <v>0</v>
      </c>
      <c r="BL134" s="23" t="s">
        <v>294</v>
      </c>
      <c r="BM134" s="23" t="s">
        <v>667</v>
      </c>
    </row>
    <row r="135" spans="2:65" s="11" customFormat="1" ht="16.5" customHeight="1">
      <c r="B135" s="178"/>
      <c r="C135" s="179"/>
      <c r="D135" s="179"/>
      <c r="E135" s="180" t="s">
        <v>5</v>
      </c>
      <c r="F135" s="269" t="s">
        <v>668</v>
      </c>
      <c r="G135" s="270"/>
      <c r="H135" s="270"/>
      <c r="I135" s="270"/>
      <c r="J135" s="179"/>
      <c r="K135" s="180" t="s">
        <v>5</v>
      </c>
      <c r="L135" s="179"/>
      <c r="M135" s="179"/>
      <c r="N135" s="179"/>
      <c r="O135" s="179"/>
      <c r="P135" s="179"/>
      <c r="Q135" s="179"/>
      <c r="R135" s="181"/>
      <c r="T135" s="182"/>
      <c r="U135" s="179"/>
      <c r="V135" s="179"/>
      <c r="W135" s="179"/>
      <c r="X135" s="179"/>
      <c r="Y135" s="179"/>
      <c r="Z135" s="179"/>
      <c r="AA135" s="183"/>
      <c r="AT135" s="184" t="s">
        <v>216</v>
      </c>
      <c r="AU135" s="184" t="s">
        <v>87</v>
      </c>
      <c r="AV135" s="11" t="s">
        <v>82</v>
      </c>
      <c r="AW135" s="11" t="s">
        <v>32</v>
      </c>
      <c r="AX135" s="11" t="s">
        <v>75</v>
      </c>
      <c r="AY135" s="184" t="s">
        <v>192</v>
      </c>
    </row>
    <row r="136" spans="2:65" s="12" customFormat="1" ht="16.5" customHeight="1">
      <c r="B136" s="185"/>
      <c r="C136" s="186"/>
      <c r="D136" s="186"/>
      <c r="E136" s="187" t="s">
        <v>5</v>
      </c>
      <c r="F136" s="271" t="s">
        <v>669</v>
      </c>
      <c r="G136" s="272"/>
      <c r="H136" s="272"/>
      <c r="I136" s="272"/>
      <c r="J136" s="186"/>
      <c r="K136" s="188">
        <v>10</v>
      </c>
      <c r="L136" s="186"/>
      <c r="M136" s="186"/>
      <c r="N136" s="186"/>
      <c r="O136" s="186"/>
      <c r="P136" s="186"/>
      <c r="Q136" s="186"/>
      <c r="R136" s="189"/>
      <c r="T136" s="190"/>
      <c r="U136" s="186"/>
      <c r="V136" s="186"/>
      <c r="W136" s="186"/>
      <c r="X136" s="186"/>
      <c r="Y136" s="186"/>
      <c r="Z136" s="186"/>
      <c r="AA136" s="191"/>
      <c r="AT136" s="192" t="s">
        <v>216</v>
      </c>
      <c r="AU136" s="192" t="s">
        <v>87</v>
      </c>
      <c r="AV136" s="12" t="s">
        <v>87</v>
      </c>
      <c r="AW136" s="12" t="s">
        <v>32</v>
      </c>
      <c r="AX136" s="12" t="s">
        <v>75</v>
      </c>
      <c r="AY136" s="192" t="s">
        <v>192</v>
      </c>
    </row>
    <row r="137" spans="2:65" s="11" customFormat="1" ht="16.5" customHeight="1">
      <c r="B137" s="178"/>
      <c r="C137" s="179"/>
      <c r="D137" s="179"/>
      <c r="E137" s="180" t="s">
        <v>5</v>
      </c>
      <c r="F137" s="273" t="s">
        <v>670</v>
      </c>
      <c r="G137" s="274"/>
      <c r="H137" s="274"/>
      <c r="I137" s="274"/>
      <c r="J137" s="179"/>
      <c r="K137" s="180" t="s">
        <v>5</v>
      </c>
      <c r="L137" s="179"/>
      <c r="M137" s="179"/>
      <c r="N137" s="179"/>
      <c r="O137" s="179"/>
      <c r="P137" s="179"/>
      <c r="Q137" s="179"/>
      <c r="R137" s="181"/>
      <c r="T137" s="182"/>
      <c r="U137" s="179"/>
      <c r="V137" s="179"/>
      <c r="W137" s="179"/>
      <c r="X137" s="179"/>
      <c r="Y137" s="179"/>
      <c r="Z137" s="179"/>
      <c r="AA137" s="183"/>
      <c r="AT137" s="184" t="s">
        <v>216</v>
      </c>
      <c r="AU137" s="184" t="s">
        <v>87</v>
      </c>
      <c r="AV137" s="11" t="s">
        <v>82</v>
      </c>
      <c r="AW137" s="11" t="s">
        <v>32</v>
      </c>
      <c r="AX137" s="11" t="s">
        <v>75</v>
      </c>
      <c r="AY137" s="184" t="s">
        <v>192</v>
      </c>
    </row>
    <row r="138" spans="2:65" s="12" customFormat="1" ht="16.5" customHeight="1">
      <c r="B138" s="185"/>
      <c r="C138" s="186"/>
      <c r="D138" s="186"/>
      <c r="E138" s="187" t="s">
        <v>5</v>
      </c>
      <c r="F138" s="271" t="s">
        <v>671</v>
      </c>
      <c r="G138" s="272"/>
      <c r="H138" s="272"/>
      <c r="I138" s="272"/>
      <c r="J138" s="186"/>
      <c r="K138" s="188">
        <v>13.2</v>
      </c>
      <c r="L138" s="186"/>
      <c r="M138" s="186"/>
      <c r="N138" s="186"/>
      <c r="O138" s="186"/>
      <c r="P138" s="186"/>
      <c r="Q138" s="186"/>
      <c r="R138" s="189"/>
      <c r="T138" s="190"/>
      <c r="U138" s="186"/>
      <c r="V138" s="186"/>
      <c r="W138" s="186"/>
      <c r="X138" s="186"/>
      <c r="Y138" s="186"/>
      <c r="Z138" s="186"/>
      <c r="AA138" s="191"/>
      <c r="AT138" s="192" t="s">
        <v>216</v>
      </c>
      <c r="AU138" s="192" t="s">
        <v>87</v>
      </c>
      <c r="AV138" s="12" t="s">
        <v>87</v>
      </c>
      <c r="AW138" s="12" t="s">
        <v>32</v>
      </c>
      <c r="AX138" s="12" t="s">
        <v>75</v>
      </c>
      <c r="AY138" s="192" t="s">
        <v>192</v>
      </c>
    </row>
    <row r="139" spans="2:65" s="11" customFormat="1" ht="16.5" customHeight="1">
      <c r="B139" s="178"/>
      <c r="C139" s="179"/>
      <c r="D139" s="179"/>
      <c r="E139" s="180" t="s">
        <v>5</v>
      </c>
      <c r="F139" s="273" t="s">
        <v>672</v>
      </c>
      <c r="G139" s="274"/>
      <c r="H139" s="274"/>
      <c r="I139" s="274"/>
      <c r="J139" s="179"/>
      <c r="K139" s="180" t="s">
        <v>5</v>
      </c>
      <c r="L139" s="179"/>
      <c r="M139" s="179"/>
      <c r="N139" s="179"/>
      <c r="O139" s="179"/>
      <c r="P139" s="179"/>
      <c r="Q139" s="179"/>
      <c r="R139" s="181"/>
      <c r="T139" s="182"/>
      <c r="U139" s="179"/>
      <c r="V139" s="179"/>
      <c r="W139" s="179"/>
      <c r="X139" s="179"/>
      <c r="Y139" s="179"/>
      <c r="Z139" s="179"/>
      <c r="AA139" s="183"/>
      <c r="AT139" s="184" t="s">
        <v>216</v>
      </c>
      <c r="AU139" s="184" t="s">
        <v>87</v>
      </c>
      <c r="AV139" s="11" t="s">
        <v>82</v>
      </c>
      <c r="AW139" s="11" t="s">
        <v>32</v>
      </c>
      <c r="AX139" s="11" t="s">
        <v>75</v>
      </c>
      <c r="AY139" s="184" t="s">
        <v>192</v>
      </c>
    </row>
    <row r="140" spans="2:65" s="12" customFormat="1" ht="16.5" customHeight="1">
      <c r="B140" s="185"/>
      <c r="C140" s="186"/>
      <c r="D140" s="186"/>
      <c r="E140" s="187" t="s">
        <v>5</v>
      </c>
      <c r="F140" s="271" t="s">
        <v>673</v>
      </c>
      <c r="G140" s="272"/>
      <c r="H140" s="272"/>
      <c r="I140" s="272"/>
      <c r="J140" s="186"/>
      <c r="K140" s="188">
        <v>24</v>
      </c>
      <c r="L140" s="186"/>
      <c r="M140" s="186"/>
      <c r="N140" s="186"/>
      <c r="O140" s="186"/>
      <c r="P140" s="186"/>
      <c r="Q140" s="186"/>
      <c r="R140" s="189"/>
      <c r="T140" s="190"/>
      <c r="U140" s="186"/>
      <c r="V140" s="186"/>
      <c r="W140" s="186"/>
      <c r="X140" s="186"/>
      <c r="Y140" s="186"/>
      <c r="Z140" s="186"/>
      <c r="AA140" s="191"/>
      <c r="AT140" s="192" t="s">
        <v>216</v>
      </c>
      <c r="AU140" s="192" t="s">
        <v>87</v>
      </c>
      <c r="AV140" s="12" t="s">
        <v>87</v>
      </c>
      <c r="AW140" s="12" t="s">
        <v>32</v>
      </c>
      <c r="AX140" s="12" t="s">
        <v>75</v>
      </c>
      <c r="AY140" s="192" t="s">
        <v>192</v>
      </c>
    </row>
    <row r="141" spans="2:65" s="11" customFormat="1" ht="16.5" customHeight="1">
      <c r="B141" s="178"/>
      <c r="C141" s="179"/>
      <c r="D141" s="179"/>
      <c r="E141" s="180" t="s">
        <v>5</v>
      </c>
      <c r="F141" s="273" t="s">
        <v>674</v>
      </c>
      <c r="G141" s="274"/>
      <c r="H141" s="274"/>
      <c r="I141" s="274"/>
      <c r="J141" s="179"/>
      <c r="K141" s="180" t="s">
        <v>5</v>
      </c>
      <c r="L141" s="179"/>
      <c r="M141" s="179"/>
      <c r="N141" s="179"/>
      <c r="O141" s="179"/>
      <c r="P141" s="179"/>
      <c r="Q141" s="179"/>
      <c r="R141" s="181"/>
      <c r="T141" s="182"/>
      <c r="U141" s="179"/>
      <c r="V141" s="179"/>
      <c r="W141" s="179"/>
      <c r="X141" s="179"/>
      <c r="Y141" s="179"/>
      <c r="Z141" s="179"/>
      <c r="AA141" s="183"/>
      <c r="AT141" s="184" t="s">
        <v>216</v>
      </c>
      <c r="AU141" s="184" t="s">
        <v>87</v>
      </c>
      <c r="AV141" s="11" t="s">
        <v>82</v>
      </c>
      <c r="AW141" s="11" t="s">
        <v>32</v>
      </c>
      <c r="AX141" s="11" t="s">
        <v>75</v>
      </c>
      <c r="AY141" s="184" t="s">
        <v>192</v>
      </c>
    </row>
    <row r="142" spans="2:65" s="12" customFormat="1" ht="16.5" customHeight="1">
      <c r="B142" s="185"/>
      <c r="C142" s="186"/>
      <c r="D142" s="186"/>
      <c r="E142" s="187" t="s">
        <v>5</v>
      </c>
      <c r="F142" s="271" t="s">
        <v>675</v>
      </c>
      <c r="G142" s="272"/>
      <c r="H142" s="272"/>
      <c r="I142" s="272"/>
      <c r="J142" s="186"/>
      <c r="K142" s="188">
        <v>6.6</v>
      </c>
      <c r="L142" s="186"/>
      <c r="M142" s="186"/>
      <c r="N142" s="186"/>
      <c r="O142" s="186"/>
      <c r="P142" s="186"/>
      <c r="Q142" s="186"/>
      <c r="R142" s="189"/>
      <c r="T142" s="190"/>
      <c r="U142" s="186"/>
      <c r="V142" s="186"/>
      <c r="W142" s="186"/>
      <c r="X142" s="186"/>
      <c r="Y142" s="186"/>
      <c r="Z142" s="186"/>
      <c r="AA142" s="191"/>
      <c r="AT142" s="192" t="s">
        <v>216</v>
      </c>
      <c r="AU142" s="192" t="s">
        <v>87</v>
      </c>
      <c r="AV142" s="12" t="s">
        <v>87</v>
      </c>
      <c r="AW142" s="12" t="s">
        <v>32</v>
      </c>
      <c r="AX142" s="12" t="s">
        <v>75</v>
      </c>
      <c r="AY142" s="192" t="s">
        <v>192</v>
      </c>
    </row>
    <row r="143" spans="2:65" s="11" customFormat="1" ht="16.5" customHeight="1">
      <c r="B143" s="178"/>
      <c r="C143" s="179"/>
      <c r="D143" s="179"/>
      <c r="E143" s="180" t="s">
        <v>5</v>
      </c>
      <c r="F143" s="273" t="s">
        <v>676</v>
      </c>
      <c r="G143" s="274"/>
      <c r="H143" s="274"/>
      <c r="I143" s="274"/>
      <c r="J143" s="179"/>
      <c r="K143" s="180" t="s">
        <v>5</v>
      </c>
      <c r="L143" s="179"/>
      <c r="M143" s="179"/>
      <c r="N143" s="179"/>
      <c r="O143" s="179"/>
      <c r="P143" s="179"/>
      <c r="Q143" s="179"/>
      <c r="R143" s="181"/>
      <c r="T143" s="182"/>
      <c r="U143" s="179"/>
      <c r="V143" s="179"/>
      <c r="W143" s="179"/>
      <c r="X143" s="179"/>
      <c r="Y143" s="179"/>
      <c r="Z143" s="179"/>
      <c r="AA143" s="183"/>
      <c r="AT143" s="184" t="s">
        <v>216</v>
      </c>
      <c r="AU143" s="184" t="s">
        <v>87</v>
      </c>
      <c r="AV143" s="11" t="s">
        <v>82</v>
      </c>
      <c r="AW143" s="11" t="s">
        <v>32</v>
      </c>
      <c r="AX143" s="11" t="s">
        <v>75</v>
      </c>
      <c r="AY143" s="184" t="s">
        <v>192</v>
      </c>
    </row>
    <row r="144" spans="2:65" s="12" customFormat="1" ht="16.5" customHeight="1">
      <c r="B144" s="185"/>
      <c r="C144" s="186"/>
      <c r="D144" s="186"/>
      <c r="E144" s="187" t="s">
        <v>5</v>
      </c>
      <c r="F144" s="271" t="s">
        <v>677</v>
      </c>
      <c r="G144" s="272"/>
      <c r="H144" s="272"/>
      <c r="I144" s="272"/>
      <c r="J144" s="186"/>
      <c r="K144" s="188">
        <v>9</v>
      </c>
      <c r="L144" s="186"/>
      <c r="M144" s="186"/>
      <c r="N144" s="186"/>
      <c r="O144" s="186"/>
      <c r="P144" s="186"/>
      <c r="Q144" s="186"/>
      <c r="R144" s="189"/>
      <c r="T144" s="190"/>
      <c r="U144" s="186"/>
      <c r="V144" s="186"/>
      <c r="W144" s="186"/>
      <c r="X144" s="186"/>
      <c r="Y144" s="186"/>
      <c r="Z144" s="186"/>
      <c r="AA144" s="191"/>
      <c r="AT144" s="192" t="s">
        <v>216</v>
      </c>
      <c r="AU144" s="192" t="s">
        <v>87</v>
      </c>
      <c r="AV144" s="12" t="s">
        <v>87</v>
      </c>
      <c r="AW144" s="12" t="s">
        <v>32</v>
      </c>
      <c r="AX144" s="12" t="s">
        <v>75</v>
      </c>
      <c r="AY144" s="192" t="s">
        <v>192</v>
      </c>
    </row>
    <row r="145" spans="2:65" s="11" customFormat="1" ht="16.5" customHeight="1">
      <c r="B145" s="178"/>
      <c r="C145" s="179"/>
      <c r="D145" s="179"/>
      <c r="E145" s="180" t="s">
        <v>5</v>
      </c>
      <c r="F145" s="273" t="s">
        <v>678</v>
      </c>
      <c r="G145" s="274"/>
      <c r="H145" s="274"/>
      <c r="I145" s="274"/>
      <c r="J145" s="179"/>
      <c r="K145" s="180" t="s">
        <v>5</v>
      </c>
      <c r="L145" s="179"/>
      <c r="M145" s="179"/>
      <c r="N145" s="179"/>
      <c r="O145" s="179"/>
      <c r="P145" s="179"/>
      <c r="Q145" s="179"/>
      <c r="R145" s="181"/>
      <c r="T145" s="182"/>
      <c r="U145" s="179"/>
      <c r="V145" s="179"/>
      <c r="W145" s="179"/>
      <c r="X145" s="179"/>
      <c r="Y145" s="179"/>
      <c r="Z145" s="179"/>
      <c r="AA145" s="183"/>
      <c r="AT145" s="184" t="s">
        <v>216</v>
      </c>
      <c r="AU145" s="184" t="s">
        <v>87</v>
      </c>
      <c r="AV145" s="11" t="s">
        <v>82</v>
      </c>
      <c r="AW145" s="11" t="s">
        <v>32</v>
      </c>
      <c r="AX145" s="11" t="s">
        <v>75</v>
      </c>
      <c r="AY145" s="184" t="s">
        <v>192</v>
      </c>
    </row>
    <row r="146" spans="2:65" s="12" customFormat="1" ht="16.5" customHeight="1">
      <c r="B146" s="185"/>
      <c r="C146" s="186"/>
      <c r="D146" s="186"/>
      <c r="E146" s="187" t="s">
        <v>5</v>
      </c>
      <c r="F146" s="271" t="s">
        <v>679</v>
      </c>
      <c r="G146" s="272"/>
      <c r="H146" s="272"/>
      <c r="I146" s="272"/>
      <c r="J146" s="186"/>
      <c r="K146" s="188">
        <v>2.8</v>
      </c>
      <c r="L146" s="186"/>
      <c r="M146" s="186"/>
      <c r="N146" s="186"/>
      <c r="O146" s="186"/>
      <c r="P146" s="186"/>
      <c r="Q146" s="186"/>
      <c r="R146" s="189"/>
      <c r="T146" s="190"/>
      <c r="U146" s="186"/>
      <c r="V146" s="186"/>
      <c r="W146" s="186"/>
      <c r="X146" s="186"/>
      <c r="Y146" s="186"/>
      <c r="Z146" s="186"/>
      <c r="AA146" s="191"/>
      <c r="AT146" s="192" t="s">
        <v>216</v>
      </c>
      <c r="AU146" s="192" t="s">
        <v>87</v>
      </c>
      <c r="AV146" s="12" t="s">
        <v>87</v>
      </c>
      <c r="AW146" s="12" t="s">
        <v>32</v>
      </c>
      <c r="AX146" s="12" t="s">
        <v>75</v>
      </c>
      <c r="AY146" s="192" t="s">
        <v>192</v>
      </c>
    </row>
    <row r="147" spans="2:65" s="11" customFormat="1" ht="16.5" customHeight="1">
      <c r="B147" s="178"/>
      <c r="C147" s="179"/>
      <c r="D147" s="179"/>
      <c r="E147" s="180" t="s">
        <v>5</v>
      </c>
      <c r="F147" s="273" t="s">
        <v>680</v>
      </c>
      <c r="G147" s="274"/>
      <c r="H147" s="274"/>
      <c r="I147" s="274"/>
      <c r="J147" s="179"/>
      <c r="K147" s="180" t="s">
        <v>5</v>
      </c>
      <c r="L147" s="179"/>
      <c r="M147" s="179"/>
      <c r="N147" s="179"/>
      <c r="O147" s="179"/>
      <c r="P147" s="179"/>
      <c r="Q147" s="179"/>
      <c r="R147" s="181"/>
      <c r="T147" s="182"/>
      <c r="U147" s="179"/>
      <c r="V147" s="179"/>
      <c r="W147" s="179"/>
      <c r="X147" s="179"/>
      <c r="Y147" s="179"/>
      <c r="Z147" s="179"/>
      <c r="AA147" s="183"/>
      <c r="AT147" s="184" t="s">
        <v>216</v>
      </c>
      <c r="AU147" s="184" t="s">
        <v>87</v>
      </c>
      <c r="AV147" s="11" t="s">
        <v>82</v>
      </c>
      <c r="AW147" s="11" t="s">
        <v>32</v>
      </c>
      <c r="AX147" s="11" t="s">
        <v>75</v>
      </c>
      <c r="AY147" s="184" t="s">
        <v>192</v>
      </c>
    </row>
    <row r="148" spans="2:65" s="12" customFormat="1" ht="16.5" customHeight="1">
      <c r="B148" s="185"/>
      <c r="C148" s="186"/>
      <c r="D148" s="186"/>
      <c r="E148" s="187" t="s">
        <v>5</v>
      </c>
      <c r="F148" s="271" t="s">
        <v>681</v>
      </c>
      <c r="G148" s="272"/>
      <c r="H148" s="272"/>
      <c r="I148" s="272"/>
      <c r="J148" s="186"/>
      <c r="K148" s="188">
        <v>6</v>
      </c>
      <c r="L148" s="186"/>
      <c r="M148" s="186"/>
      <c r="N148" s="186"/>
      <c r="O148" s="186"/>
      <c r="P148" s="186"/>
      <c r="Q148" s="186"/>
      <c r="R148" s="189"/>
      <c r="T148" s="190"/>
      <c r="U148" s="186"/>
      <c r="V148" s="186"/>
      <c r="W148" s="186"/>
      <c r="X148" s="186"/>
      <c r="Y148" s="186"/>
      <c r="Z148" s="186"/>
      <c r="AA148" s="191"/>
      <c r="AT148" s="192" t="s">
        <v>216</v>
      </c>
      <c r="AU148" s="192" t="s">
        <v>87</v>
      </c>
      <c r="AV148" s="12" t="s">
        <v>87</v>
      </c>
      <c r="AW148" s="12" t="s">
        <v>32</v>
      </c>
      <c r="AX148" s="12" t="s">
        <v>75</v>
      </c>
      <c r="AY148" s="192" t="s">
        <v>192</v>
      </c>
    </row>
    <row r="149" spans="2:65" s="11" customFormat="1" ht="16.5" customHeight="1">
      <c r="B149" s="178"/>
      <c r="C149" s="179"/>
      <c r="D149" s="179"/>
      <c r="E149" s="180" t="s">
        <v>5</v>
      </c>
      <c r="F149" s="273" t="s">
        <v>682</v>
      </c>
      <c r="G149" s="274"/>
      <c r="H149" s="274"/>
      <c r="I149" s="274"/>
      <c r="J149" s="179"/>
      <c r="K149" s="180" t="s">
        <v>5</v>
      </c>
      <c r="L149" s="179"/>
      <c r="M149" s="179"/>
      <c r="N149" s="179"/>
      <c r="O149" s="179"/>
      <c r="P149" s="179"/>
      <c r="Q149" s="179"/>
      <c r="R149" s="181"/>
      <c r="T149" s="182"/>
      <c r="U149" s="179"/>
      <c r="V149" s="179"/>
      <c r="W149" s="179"/>
      <c r="X149" s="179"/>
      <c r="Y149" s="179"/>
      <c r="Z149" s="179"/>
      <c r="AA149" s="183"/>
      <c r="AT149" s="184" t="s">
        <v>216</v>
      </c>
      <c r="AU149" s="184" t="s">
        <v>87</v>
      </c>
      <c r="AV149" s="11" t="s">
        <v>82</v>
      </c>
      <c r="AW149" s="11" t="s">
        <v>32</v>
      </c>
      <c r="AX149" s="11" t="s">
        <v>75</v>
      </c>
      <c r="AY149" s="184" t="s">
        <v>192</v>
      </c>
    </row>
    <row r="150" spans="2:65" s="12" customFormat="1" ht="16.5" customHeight="1">
      <c r="B150" s="185"/>
      <c r="C150" s="186"/>
      <c r="D150" s="186"/>
      <c r="E150" s="187" t="s">
        <v>5</v>
      </c>
      <c r="F150" s="271" t="s">
        <v>683</v>
      </c>
      <c r="G150" s="272"/>
      <c r="H150" s="272"/>
      <c r="I150" s="272"/>
      <c r="J150" s="186"/>
      <c r="K150" s="188">
        <v>14.4</v>
      </c>
      <c r="L150" s="186"/>
      <c r="M150" s="186"/>
      <c r="N150" s="186"/>
      <c r="O150" s="186"/>
      <c r="P150" s="186"/>
      <c r="Q150" s="186"/>
      <c r="R150" s="189"/>
      <c r="T150" s="190"/>
      <c r="U150" s="186"/>
      <c r="V150" s="186"/>
      <c r="W150" s="186"/>
      <c r="X150" s="186"/>
      <c r="Y150" s="186"/>
      <c r="Z150" s="186"/>
      <c r="AA150" s="191"/>
      <c r="AT150" s="192" t="s">
        <v>216</v>
      </c>
      <c r="AU150" s="192" t="s">
        <v>87</v>
      </c>
      <c r="AV150" s="12" t="s">
        <v>87</v>
      </c>
      <c r="AW150" s="12" t="s">
        <v>32</v>
      </c>
      <c r="AX150" s="12" t="s">
        <v>75</v>
      </c>
      <c r="AY150" s="192" t="s">
        <v>192</v>
      </c>
    </row>
    <row r="151" spans="2:65" s="13" customFormat="1" ht="16.5" customHeight="1">
      <c r="B151" s="193"/>
      <c r="C151" s="194"/>
      <c r="D151" s="194"/>
      <c r="E151" s="195" t="s">
        <v>5</v>
      </c>
      <c r="F151" s="275" t="s">
        <v>249</v>
      </c>
      <c r="G151" s="276"/>
      <c r="H151" s="276"/>
      <c r="I151" s="276"/>
      <c r="J151" s="194"/>
      <c r="K151" s="196">
        <v>86</v>
      </c>
      <c r="L151" s="194"/>
      <c r="M151" s="194"/>
      <c r="N151" s="194"/>
      <c r="O151" s="194"/>
      <c r="P151" s="194"/>
      <c r="Q151" s="194"/>
      <c r="R151" s="197"/>
      <c r="T151" s="198"/>
      <c r="U151" s="194"/>
      <c r="V151" s="194"/>
      <c r="W151" s="194"/>
      <c r="X151" s="194"/>
      <c r="Y151" s="194"/>
      <c r="Z151" s="194"/>
      <c r="AA151" s="199"/>
      <c r="AT151" s="200" t="s">
        <v>216</v>
      </c>
      <c r="AU151" s="200" t="s">
        <v>87</v>
      </c>
      <c r="AV151" s="13" t="s">
        <v>197</v>
      </c>
      <c r="AW151" s="13" t="s">
        <v>32</v>
      </c>
      <c r="AX151" s="13" t="s">
        <v>82</v>
      </c>
      <c r="AY151" s="200" t="s">
        <v>192</v>
      </c>
    </row>
    <row r="152" spans="2:65" s="1" customFormat="1" ht="51" customHeight="1">
      <c r="B152" s="142"/>
      <c r="C152" s="215" t="s">
        <v>218</v>
      </c>
      <c r="D152" s="215" t="s">
        <v>656</v>
      </c>
      <c r="E152" s="216" t="s">
        <v>684</v>
      </c>
      <c r="F152" s="321" t="s">
        <v>685</v>
      </c>
      <c r="G152" s="321"/>
      <c r="H152" s="321"/>
      <c r="I152" s="321"/>
      <c r="J152" s="217" t="s">
        <v>467</v>
      </c>
      <c r="K152" s="218">
        <v>90.3</v>
      </c>
      <c r="L152" s="319">
        <v>0</v>
      </c>
      <c r="M152" s="319"/>
      <c r="N152" s="320">
        <f t="shared" ref="N152:N169" si="5">ROUND(L152*K152,2)</f>
        <v>0</v>
      </c>
      <c r="O152" s="267"/>
      <c r="P152" s="267"/>
      <c r="Q152" s="267"/>
      <c r="R152" s="145"/>
      <c r="T152" s="175" t="s">
        <v>5</v>
      </c>
      <c r="U152" s="48" t="s">
        <v>42</v>
      </c>
      <c r="V152" s="40"/>
      <c r="W152" s="176">
        <f t="shared" ref="W152:W169" si="6">V152*K152</f>
        <v>0</v>
      </c>
      <c r="X152" s="176">
        <v>1E-4</v>
      </c>
      <c r="Y152" s="176">
        <f t="shared" ref="Y152:Y169" si="7">X152*K152</f>
        <v>9.0299999999999998E-3</v>
      </c>
      <c r="Z152" s="176">
        <v>0</v>
      </c>
      <c r="AA152" s="177">
        <f t="shared" ref="AA152:AA169" si="8">Z152*K152</f>
        <v>0</v>
      </c>
      <c r="AR152" s="23" t="s">
        <v>436</v>
      </c>
      <c r="AT152" s="23" t="s">
        <v>656</v>
      </c>
      <c r="AU152" s="23" t="s">
        <v>87</v>
      </c>
      <c r="AY152" s="23" t="s">
        <v>192</v>
      </c>
      <c r="BE152" s="118">
        <f t="shared" ref="BE152:BE169" si="9">IF(U152="základná",N152,0)</f>
        <v>0</v>
      </c>
      <c r="BF152" s="118">
        <f t="shared" ref="BF152:BF169" si="10">IF(U152="znížená",N152,0)</f>
        <v>0</v>
      </c>
      <c r="BG152" s="118">
        <f t="shared" ref="BG152:BG169" si="11">IF(U152="zákl. prenesená",N152,0)</f>
        <v>0</v>
      </c>
      <c r="BH152" s="118">
        <f t="shared" ref="BH152:BH169" si="12">IF(U152="zníž. prenesená",N152,0)</f>
        <v>0</v>
      </c>
      <c r="BI152" s="118">
        <f t="shared" ref="BI152:BI169" si="13">IF(U152="nulová",N152,0)</f>
        <v>0</v>
      </c>
      <c r="BJ152" s="23" t="s">
        <v>87</v>
      </c>
      <c r="BK152" s="118">
        <f t="shared" ref="BK152:BK169" si="14">ROUND(L152*K152,2)</f>
        <v>0</v>
      </c>
      <c r="BL152" s="23" t="s">
        <v>294</v>
      </c>
      <c r="BM152" s="23" t="s">
        <v>686</v>
      </c>
    </row>
    <row r="153" spans="2:65" s="1" customFormat="1" ht="51" customHeight="1">
      <c r="B153" s="142"/>
      <c r="C153" s="215" t="s">
        <v>222</v>
      </c>
      <c r="D153" s="215" t="s">
        <v>656</v>
      </c>
      <c r="E153" s="216" t="s">
        <v>687</v>
      </c>
      <c r="F153" s="321" t="s">
        <v>688</v>
      </c>
      <c r="G153" s="321"/>
      <c r="H153" s="321"/>
      <c r="I153" s="321"/>
      <c r="J153" s="217" t="s">
        <v>467</v>
      </c>
      <c r="K153" s="218">
        <v>90.3</v>
      </c>
      <c r="L153" s="319">
        <v>0</v>
      </c>
      <c r="M153" s="319"/>
      <c r="N153" s="320">
        <f t="shared" si="5"/>
        <v>0</v>
      </c>
      <c r="O153" s="267"/>
      <c r="P153" s="267"/>
      <c r="Q153" s="267"/>
      <c r="R153" s="145"/>
      <c r="T153" s="175" t="s">
        <v>5</v>
      </c>
      <c r="U153" s="48" t="s">
        <v>42</v>
      </c>
      <c r="V153" s="40"/>
      <c r="W153" s="176">
        <f t="shared" si="6"/>
        <v>0</v>
      </c>
      <c r="X153" s="176">
        <v>1E-4</v>
      </c>
      <c r="Y153" s="176">
        <f t="shared" si="7"/>
        <v>9.0299999999999998E-3</v>
      </c>
      <c r="Z153" s="176">
        <v>0</v>
      </c>
      <c r="AA153" s="177">
        <f t="shared" si="8"/>
        <v>0</v>
      </c>
      <c r="AR153" s="23" t="s">
        <v>436</v>
      </c>
      <c r="AT153" s="23" t="s">
        <v>656</v>
      </c>
      <c r="AU153" s="23" t="s">
        <v>87</v>
      </c>
      <c r="AY153" s="23" t="s">
        <v>192</v>
      </c>
      <c r="BE153" s="118">
        <f t="shared" si="9"/>
        <v>0</v>
      </c>
      <c r="BF153" s="118">
        <f t="shared" si="10"/>
        <v>0</v>
      </c>
      <c r="BG153" s="118">
        <f t="shared" si="11"/>
        <v>0</v>
      </c>
      <c r="BH153" s="118">
        <f t="shared" si="12"/>
        <v>0</v>
      </c>
      <c r="BI153" s="118">
        <f t="shared" si="13"/>
        <v>0</v>
      </c>
      <c r="BJ153" s="23" t="s">
        <v>87</v>
      </c>
      <c r="BK153" s="118">
        <f t="shared" si="14"/>
        <v>0</v>
      </c>
      <c r="BL153" s="23" t="s">
        <v>294</v>
      </c>
      <c r="BM153" s="23" t="s">
        <v>689</v>
      </c>
    </row>
    <row r="154" spans="2:65" s="1" customFormat="1" ht="25.5" customHeight="1">
      <c r="B154" s="142"/>
      <c r="C154" s="215" t="s">
        <v>226</v>
      </c>
      <c r="D154" s="215" t="s">
        <v>656</v>
      </c>
      <c r="E154" s="216" t="s">
        <v>690</v>
      </c>
      <c r="F154" s="321" t="s">
        <v>691</v>
      </c>
      <c r="G154" s="321"/>
      <c r="H154" s="321"/>
      <c r="I154" s="321"/>
      <c r="J154" s="217" t="s">
        <v>288</v>
      </c>
      <c r="K154" s="218">
        <v>2</v>
      </c>
      <c r="L154" s="319">
        <v>0</v>
      </c>
      <c r="M154" s="319"/>
      <c r="N154" s="320">
        <f t="shared" si="5"/>
        <v>0</v>
      </c>
      <c r="O154" s="267"/>
      <c r="P154" s="267"/>
      <c r="Q154" s="267"/>
      <c r="R154" s="145"/>
      <c r="T154" s="175" t="s">
        <v>5</v>
      </c>
      <c r="U154" s="48" t="s">
        <v>42</v>
      </c>
      <c r="V154" s="40"/>
      <c r="W154" s="176">
        <f t="shared" si="6"/>
        <v>0</v>
      </c>
      <c r="X154" s="176">
        <v>6.6000000000000003E-2</v>
      </c>
      <c r="Y154" s="176">
        <f t="shared" si="7"/>
        <v>0.13200000000000001</v>
      </c>
      <c r="Z154" s="176">
        <v>0</v>
      </c>
      <c r="AA154" s="177">
        <f t="shared" si="8"/>
        <v>0</v>
      </c>
      <c r="AR154" s="23" t="s">
        <v>436</v>
      </c>
      <c r="AT154" s="23" t="s">
        <v>656</v>
      </c>
      <c r="AU154" s="23" t="s">
        <v>87</v>
      </c>
      <c r="AY154" s="23" t="s">
        <v>192</v>
      </c>
      <c r="BE154" s="118">
        <f t="shared" si="9"/>
        <v>0</v>
      </c>
      <c r="BF154" s="118">
        <f t="shared" si="10"/>
        <v>0</v>
      </c>
      <c r="BG154" s="118">
        <f t="shared" si="11"/>
        <v>0</v>
      </c>
      <c r="BH154" s="118">
        <f t="shared" si="12"/>
        <v>0</v>
      </c>
      <c r="BI154" s="118">
        <f t="shared" si="13"/>
        <v>0</v>
      </c>
      <c r="BJ154" s="23" t="s">
        <v>87</v>
      </c>
      <c r="BK154" s="118">
        <f t="shared" si="14"/>
        <v>0</v>
      </c>
      <c r="BL154" s="23" t="s">
        <v>294</v>
      </c>
      <c r="BM154" s="23" t="s">
        <v>692</v>
      </c>
    </row>
    <row r="155" spans="2:65" s="1" customFormat="1" ht="25.5" customHeight="1">
      <c r="B155" s="142"/>
      <c r="C155" s="215" t="s">
        <v>230</v>
      </c>
      <c r="D155" s="215" t="s">
        <v>656</v>
      </c>
      <c r="E155" s="216" t="s">
        <v>693</v>
      </c>
      <c r="F155" s="321" t="s">
        <v>694</v>
      </c>
      <c r="G155" s="321"/>
      <c r="H155" s="321"/>
      <c r="I155" s="321"/>
      <c r="J155" s="217" t="s">
        <v>288</v>
      </c>
      <c r="K155" s="218">
        <v>2</v>
      </c>
      <c r="L155" s="319">
        <v>0</v>
      </c>
      <c r="M155" s="319"/>
      <c r="N155" s="320">
        <f t="shared" si="5"/>
        <v>0</v>
      </c>
      <c r="O155" s="267"/>
      <c r="P155" s="267"/>
      <c r="Q155" s="267"/>
      <c r="R155" s="145"/>
      <c r="T155" s="175" t="s">
        <v>5</v>
      </c>
      <c r="U155" s="48" t="s">
        <v>42</v>
      </c>
      <c r="V155" s="40"/>
      <c r="W155" s="176">
        <f t="shared" si="6"/>
        <v>0</v>
      </c>
      <c r="X155" s="176">
        <v>0.106</v>
      </c>
      <c r="Y155" s="176">
        <f t="shared" si="7"/>
        <v>0.21199999999999999</v>
      </c>
      <c r="Z155" s="176">
        <v>0</v>
      </c>
      <c r="AA155" s="177">
        <f t="shared" si="8"/>
        <v>0</v>
      </c>
      <c r="AR155" s="23" t="s">
        <v>436</v>
      </c>
      <c r="AT155" s="23" t="s">
        <v>656</v>
      </c>
      <c r="AU155" s="23" t="s">
        <v>87</v>
      </c>
      <c r="AY155" s="23" t="s">
        <v>192</v>
      </c>
      <c r="BE155" s="118">
        <f t="shared" si="9"/>
        <v>0</v>
      </c>
      <c r="BF155" s="118">
        <f t="shared" si="10"/>
        <v>0</v>
      </c>
      <c r="BG155" s="118">
        <f t="shared" si="11"/>
        <v>0</v>
      </c>
      <c r="BH155" s="118">
        <f t="shared" si="12"/>
        <v>0</v>
      </c>
      <c r="BI155" s="118">
        <f t="shared" si="13"/>
        <v>0</v>
      </c>
      <c r="BJ155" s="23" t="s">
        <v>87</v>
      </c>
      <c r="BK155" s="118">
        <f t="shared" si="14"/>
        <v>0</v>
      </c>
      <c r="BL155" s="23" t="s">
        <v>294</v>
      </c>
      <c r="BM155" s="23" t="s">
        <v>695</v>
      </c>
    </row>
    <row r="156" spans="2:65" s="1" customFormat="1" ht="25.5" customHeight="1">
      <c r="B156" s="142"/>
      <c r="C156" s="215" t="s">
        <v>234</v>
      </c>
      <c r="D156" s="215" t="s">
        <v>656</v>
      </c>
      <c r="E156" s="216" t="s">
        <v>696</v>
      </c>
      <c r="F156" s="321" t="s">
        <v>697</v>
      </c>
      <c r="G156" s="321"/>
      <c r="H156" s="321"/>
      <c r="I156" s="321"/>
      <c r="J156" s="217" t="s">
        <v>288</v>
      </c>
      <c r="K156" s="218">
        <v>4</v>
      </c>
      <c r="L156" s="319">
        <v>0</v>
      </c>
      <c r="M156" s="319"/>
      <c r="N156" s="320">
        <f t="shared" si="5"/>
        <v>0</v>
      </c>
      <c r="O156" s="267"/>
      <c r="P156" s="267"/>
      <c r="Q156" s="267"/>
      <c r="R156" s="145"/>
      <c r="T156" s="175" t="s">
        <v>5</v>
      </c>
      <c r="U156" s="48" t="s">
        <v>42</v>
      </c>
      <c r="V156" s="40"/>
      <c r="W156" s="176">
        <f t="shared" si="6"/>
        <v>0</v>
      </c>
      <c r="X156" s="176">
        <v>9.7000000000000003E-2</v>
      </c>
      <c r="Y156" s="176">
        <f t="shared" si="7"/>
        <v>0.38800000000000001</v>
      </c>
      <c r="Z156" s="176">
        <v>0</v>
      </c>
      <c r="AA156" s="177">
        <f t="shared" si="8"/>
        <v>0</v>
      </c>
      <c r="AR156" s="23" t="s">
        <v>436</v>
      </c>
      <c r="AT156" s="23" t="s">
        <v>656</v>
      </c>
      <c r="AU156" s="23" t="s">
        <v>87</v>
      </c>
      <c r="AY156" s="23" t="s">
        <v>192</v>
      </c>
      <c r="BE156" s="118">
        <f t="shared" si="9"/>
        <v>0</v>
      </c>
      <c r="BF156" s="118">
        <f t="shared" si="10"/>
        <v>0</v>
      </c>
      <c r="BG156" s="118">
        <f t="shared" si="11"/>
        <v>0</v>
      </c>
      <c r="BH156" s="118">
        <f t="shared" si="12"/>
        <v>0</v>
      </c>
      <c r="BI156" s="118">
        <f t="shared" si="13"/>
        <v>0</v>
      </c>
      <c r="BJ156" s="23" t="s">
        <v>87</v>
      </c>
      <c r="BK156" s="118">
        <f t="shared" si="14"/>
        <v>0</v>
      </c>
      <c r="BL156" s="23" t="s">
        <v>294</v>
      </c>
      <c r="BM156" s="23" t="s">
        <v>698</v>
      </c>
    </row>
    <row r="157" spans="2:65" s="1" customFormat="1" ht="25.5" customHeight="1">
      <c r="B157" s="142"/>
      <c r="C157" s="215" t="s">
        <v>238</v>
      </c>
      <c r="D157" s="215" t="s">
        <v>656</v>
      </c>
      <c r="E157" s="216" t="s">
        <v>699</v>
      </c>
      <c r="F157" s="321" t="s">
        <v>700</v>
      </c>
      <c r="G157" s="321"/>
      <c r="H157" s="321"/>
      <c r="I157" s="321"/>
      <c r="J157" s="217" t="s">
        <v>288</v>
      </c>
      <c r="K157" s="218">
        <v>3</v>
      </c>
      <c r="L157" s="319">
        <v>0</v>
      </c>
      <c r="M157" s="319"/>
      <c r="N157" s="320">
        <f t="shared" si="5"/>
        <v>0</v>
      </c>
      <c r="O157" s="267"/>
      <c r="P157" s="267"/>
      <c r="Q157" s="267"/>
      <c r="R157" s="145"/>
      <c r="T157" s="175" t="s">
        <v>5</v>
      </c>
      <c r="U157" s="48" t="s">
        <v>42</v>
      </c>
      <c r="V157" s="40"/>
      <c r="W157" s="176">
        <f t="shared" si="6"/>
        <v>0</v>
      </c>
      <c r="X157" s="176">
        <v>2.4E-2</v>
      </c>
      <c r="Y157" s="176">
        <f t="shared" si="7"/>
        <v>7.2000000000000008E-2</v>
      </c>
      <c r="Z157" s="176">
        <v>0</v>
      </c>
      <c r="AA157" s="177">
        <f t="shared" si="8"/>
        <v>0</v>
      </c>
      <c r="AR157" s="23" t="s">
        <v>436</v>
      </c>
      <c r="AT157" s="23" t="s">
        <v>656</v>
      </c>
      <c r="AU157" s="23" t="s">
        <v>87</v>
      </c>
      <c r="AY157" s="23" t="s">
        <v>192</v>
      </c>
      <c r="BE157" s="118">
        <f t="shared" si="9"/>
        <v>0</v>
      </c>
      <c r="BF157" s="118">
        <f t="shared" si="10"/>
        <v>0</v>
      </c>
      <c r="BG157" s="118">
        <f t="shared" si="11"/>
        <v>0</v>
      </c>
      <c r="BH157" s="118">
        <f t="shared" si="12"/>
        <v>0</v>
      </c>
      <c r="BI157" s="118">
        <f t="shared" si="13"/>
        <v>0</v>
      </c>
      <c r="BJ157" s="23" t="s">
        <v>87</v>
      </c>
      <c r="BK157" s="118">
        <f t="shared" si="14"/>
        <v>0</v>
      </c>
      <c r="BL157" s="23" t="s">
        <v>294</v>
      </c>
      <c r="BM157" s="23" t="s">
        <v>701</v>
      </c>
    </row>
    <row r="158" spans="2:65" s="1" customFormat="1" ht="25.5" customHeight="1">
      <c r="B158" s="142"/>
      <c r="C158" s="215" t="s">
        <v>250</v>
      </c>
      <c r="D158" s="215" t="s">
        <v>656</v>
      </c>
      <c r="E158" s="216" t="s">
        <v>702</v>
      </c>
      <c r="F158" s="321" t="s">
        <v>703</v>
      </c>
      <c r="G158" s="321"/>
      <c r="H158" s="321"/>
      <c r="I158" s="321"/>
      <c r="J158" s="217" t="s">
        <v>288</v>
      </c>
      <c r="K158" s="218">
        <v>3</v>
      </c>
      <c r="L158" s="319">
        <v>0</v>
      </c>
      <c r="M158" s="319"/>
      <c r="N158" s="320">
        <f t="shared" si="5"/>
        <v>0</v>
      </c>
      <c r="O158" s="267"/>
      <c r="P158" s="267"/>
      <c r="Q158" s="267"/>
      <c r="R158" s="145"/>
      <c r="T158" s="175" t="s">
        <v>5</v>
      </c>
      <c r="U158" s="48" t="s">
        <v>42</v>
      </c>
      <c r="V158" s="40"/>
      <c r="W158" s="176">
        <f t="shared" si="6"/>
        <v>0</v>
      </c>
      <c r="X158" s="176">
        <v>2.4E-2</v>
      </c>
      <c r="Y158" s="176">
        <f t="shared" si="7"/>
        <v>7.2000000000000008E-2</v>
      </c>
      <c r="Z158" s="176">
        <v>0</v>
      </c>
      <c r="AA158" s="177">
        <f t="shared" si="8"/>
        <v>0</v>
      </c>
      <c r="AR158" s="23" t="s">
        <v>436</v>
      </c>
      <c r="AT158" s="23" t="s">
        <v>656</v>
      </c>
      <c r="AU158" s="23" t="s">
        <v>87</v>
      </c>
      <c r="AY158" s="23" t="s">
        <v>192</v>
      </c>
      <c r="BE158" s="118">
        <f t="shared" si="9"/>
        <v>0</v>
      </c>
      <c r="BF158" s="118">
        <f t="shared" si="10"/>
        <v>0</v>
      </c>
      <c r="BG158" s="118">
        <f t="shared" si="11"/>
        <v>0</v>
      </c>
      <c r="BH158" s="118">
        <f t="shared" si="12"/>
        <v>0</v>
      </c>
      <c r="BI158" s="118">
        <f t="shared" si="13"/>
        <v>0</v>
      </c>
      <c r="BJ158" s="23" t="s">
        <v>87</v>
      </c>
      <c r="BK158" s="118">
        <f t="shared" si="14"/>
        <v>0</v>
      </c>
      <c r="BL158" s="23" t="s">
        <v>294</v>
      </c>
      <c r="BM158" s="23" t="s">
        <v>704</v>
      </c>
    </row>
    <row r="159" spans="2:65" s="1" customFormat="1" ht="25.5" customHeight="1">
      <c r="B159" s="142"/>
      <c r="C159" s="215" t="s">
        <v>267</v>
      </c>
      <c r="D159" s="215" t="s">
        <v>656</v>
      </c>
      <c r="E159" s="216" t="s">
        <v>705</v>
      </c>
      <c r="F159" s="321" t="s">
        <v>706</v>
      </c>
      <c r="G159" s="321"/>
      <c r="H159" s="321"/>
      <c r="I159" s="321"/>
      <c r="J159" s="217" t="s">
        <v>288</v>
      </c>
      <c r="K159" s="218">
        <v>3</v>
      </c>
      <c r="L159" s="319">
        <v>0</v>
      </c>
      <c r="M159" s="319"/>
      <c r="N159" s="320">
        <f t="shared" si="5"/>
        <v>0</v>
      </c>
      <c r="O159" s="267"/>
      <c r="P159" s="267"/>
      <c r="Q159" s="267"/>
      <c r="R159" s="145"/>
      <c r="T159" s="175" t="s">
        <v>5</v>
      </c>
      <c r="U159" s="48" t="s">
        <v>42</v>
      </c>
      <c r="V159" s="40"/>
      <c r="W159" s="176">
        <f t="shared" si="6"/>
        <v>0</v>
      </c>
      <c r="X159" s="176">
        <v>6.8000000000000005E-2</v>
      </c>
      <c r="Y159" s="176">
        <f t="shared" si="7"/>
        <v>0.20400000000000001</v>
      </c>
      <c r="Z159" s="176">
        <v>0</v>
      </c>
      <c r="AA159" s="177">
        <f t="shared" si="8"/>
        <v>0</v>
      </c>
      <c r="AR159" s="23" t="s">
        <v>436</v>
      </c>
      <c r="AT159" s="23" t="s">
        <v>656</v>
      </c>
      <c r="AU159" s="23" t="s">
        <v>87</v>
      </c>
      <c r="AY159" s="23" t="s">
        <v>192</v>
      </c>
      <c r="BE159" s="118">
        <f t="shared" si="9"/>
        <v>0</v>
      </c>
      <c r="BF159" s="118">
        <f t="shared" si="10"/>
        <v>0</v>
      </c>
      <c r="BG159" s="118">
        <f t="shared" si="11"/>
        <v>0</v>
      </c>
      <c r="BH159" s="118">
        <f t="shared" si="12"/>
        <v>0</v>
      </c>
      <c r="BI159" s="118">
        <f t="shared" si="13"/>
        <v>0</v>
      </c>
      <c r="BJ159" s="23" t="s">
        <v>87</v>
      </c>
      <c r="BK159" s="118">
        <f t="shared" si="14"/>
        <v>0</v>
      </c>
      <c r="BL159" s="23" t="s">
        <v>294</v>
      </c>
      <c r="BM159" s="23" t="s">
        <v>707</v>
      </c>
    </row>
    <row r="160" spans="2:65" s="1" customFormat="1" ht="25.5" customHeight="1">
      <c r="B160" s="142"/>
      <c r="C160" s="215" t="s">
        <v>275</v>
      </c>
      <c r="D160" s="215" t="s">
        <v>656</v>
      </c>
      <c r="E160" s="216" t="s">
        <v>708</v>
      </c>
      <c r="F160" s="321" t="s">
        <v>709</v>
      </c>
      <c r="G160" s="321"/>
      <c r="H160" s="321"/>
      <c r="I160" s="321"/>
      <c r="J160" s="217" t="s">
        <v>288</v>
      </c>
      <c r="K160" s="218">
        <v>3</v>
      </c>
      <c r="L160" s="319">
        <v>0</v>
      </c>
      <c r="M160" s="319"/>
      <c r="N160" s="320">
        <f t="shared" si="5"/>
        <v>0</v>
      </c>
      <c r="O160" s="267"/>
      <c r="P160" s="267"/>
      <c r="Q160" s="267"/>
      <c r="R160" s="145"/>
      <c r="T160" s="175" t="s">
        <v>5</v>
      </c>
      <c r="U160" s="48" t="s">
        <v>42</v>
      </c>
      <c r="V160" s="40"/>
      <c r="W160" s="176">
        <f t="shared" si="6"/>
        <v>0</v>
      </c>
      <c r="X160" s="176">
        <v>3.5999999999999997E-2</v>
      </c>
      <c r="Y160" s="176">
        <f t="shared" si="7"/>
        <v>0.10799999999999998</v>
      </c>
      <c r="Z160" s="176">
        <v>0</v>
      </c>
      <c r="AA160" s="177">
        <f t="shared" si="8"/>
        <v>0</v>
      </c>
      <c r="AR160" s="23" t="s">
        <v>436</v>
      </c>
      <c r="AT160" s="23" t="s">
        <v>656</v>
      </c>
      <c r="AU160" s="23" t="s">
        <v>87</v>
      </c>
      <c r="AY160" s="23" t="s">
        <v>192</v>
      </c>
      <c r="BE160" s="118">
        <f t="shared" si="9"/>
        <v>0</v>
      </c>
      <c r="BF160" s="118">
        <f t="shared" si="10"/>
        <v>0</v>
      </c>
      <c r="BG160" s="118">
        <f t="shared" si="11"/>
        <v>0</v>
      </c>
      <c r="BH160" s="118">
        <f t="shared" si="12"/>
        <v>0</v>
      </c>
      <c r="BI160" s="118">
        <f t="shared" si="13"/>
        <v>0</v>
      </c>
      <c r="BJ160" s="23" t="s">
        <v>87</v>
      </c>
      <c r="BK160" s="118">
        <f t="shared" si="14"/>
        <v>0</v>
      </c>
      <c r="BL160" s="23" t="s">
        <v>294</v>
      </c>
      <c r="BM160" s="23" t="s">
        <v>710</v>
      </c>
    </row>
    <row r="161" spans="2:65" s="1" customFormat="1" ht="25.5" customHeight="1">
      <c r="B161" s="142"/>
      <c r="C161" s="215" t="s">
        <v>285</v>
      </c>
      <c r="D161" s="215" t="s">
        <v>656</v>
      </c>
      <c r="E161" s="216" t="s">
        <v>711</v>
      </c>
      <c r="F161" s="321" t="s">
        <v>712</v>
      </c>
      <c r="G161" s="321"/>
      <c r="H161" s="321"/>
      <c r="I161" s="321"/>
      <c r="J161" s="217" t="s">
        <v>288</v>
      </c>
      <c r="K161" s="218">
        <v>1</v>
      </c>
      <c r="L161" s="319">
        <v>0</v>
      </c>
      <c r="M161" s="319"/>
      <c r="N161" s="320">
        <f t="shared" si="5"/>
        <v>0</v>
      </c>
      <c r="O161" s="267"/>
      <c r="P161" s="267"/>
      <c r="Q161" s="267"/>
      <c r="R161" s="145"/>
      <c r="T161" s="175" t="s">
        <v>5</v>
      </c>
      <c r="U161" s="48" t="s">
        <v>42</v>
      </c>
      <c r="V161" s="40"/>
      <c r="W161" s="176">
        <f t="shared" si="6"/>
        <v>0</v>
      </c>
      <c r="X161" s="176">
        <v>0.03</v>
      </c>
      <c r="Y161" s="176">
        <f t="shared" si="7"/>
        <v>0.03</v>
      </c>
      <c r="Z161" s="176">
        <v>0</v>
      </c>
      <c r="AA161" s="177">
        <f t="shared" si="8"/>
        <v>0</v>
      </c>
      <c r="AR161" s="23" t="s">
        <v>436</v>
      </c>
      <c r="AT161" s="23" t="s">
        <v>656</v>
      </c>
      <c r="AU161" s="23" t="s">
        <v>87</v>
      </c>
      <c r="AY161" s="23" t="s">
        <v>192</v>
      </c>
      <c r="BE161" s="118">
        <f t="shared" si="9"/>
        <v>0</v>
      </c>
      <c r="BF161" s="118">
        <f t="shared" si="10"/>
        <v>0</v>
      </c>
      <c r="BG161" s="118">
        <f t="shared" si="11"/>
        <v>0</v>
      </c>
      <c r="BH161" s="118">
        <f t="shared" si="12"/>
        <v>0</v>
      </c>
      <c r="BI161" s="118">
        <f t="shared" si="13"/>
        <v>0</v>
      </c>
      <c r="BJ161" s="23" t="s">
        <v>87</v>
      </c>
      <c r="BK161" s="118">
        <f t="shared" si="14"/>
        <v>0</v>
      </c>
      <c r="BL161" s="23" t="s">
        <v>294</v>
      </c>
      <c r="BM161" s="23" t="s">
        <v>713</v>
      </c>
    </row>
    <row r="162" spans="2:65" s="1" customFormat="1" ht="16.5" customHeight="1">
      <c r="B162" s="142"/>
      <c r="C162" s="171" t="s">
        <v>294</v>
      </c>
      <c r="D162" s="171" t="s">
        <v>193</v>
      </c>
      <c r="E162" s="172" t="s">
        <v>714</v>
      </c>
      <c r="F162" s="268" t="s">
        <v>715</v>
      </c>
      <c r="G162" s="268"/>
      <c r="H162" s="268"/>
      <c r="I162" s="268"/>
      <c r="J162" s="173" t="s">
        <v>288</v>
      </c>
      <c r="K162" s="174">
        <v>4</v>
      </c>
      <c r="L162" s="277">
        <v>0</v>
      </c>
      <c r="M162" s="277"/>
      <c r="N162" s="267">
        <f t="shared" si="5"/>
        <v>0</v>
      </c>
      <c r="O162" s="267"/>
      <c r="P162" s="267"/>
      <c r="Q162" s="267"/>
      <c r="R162" s="145"/>
      <c r="T162" s="175" t="s">
        <v>5</v>
      </c>
      <c r="U162" s="48" t="s">
        <v>42</v>
      </c>
      <c r="V162" s="40"/>
      <c r="W162" s="176">
        <f t="shared" si="6"/>
        <v>0</v>
      </c>
      <c r="X162" s="176">
        <v>8.0000000000000007E-5</v>
      </c>
      <c r="Y162" s="176">
        <f t="shared" si="7"/>
        <v>3.2000000000000003E-4</v>
      </c>
      <c r="Z162" s="176">
        <v>0</v>
      </c>
      <c r="AA162" s="177">
        <f t="shared" si="8"/>
        <v>0</v>
      </c>
      <c r="AR162" s="23" t="s">
        <v>294</v>
      </c>
      <c r="AT162" s="23" t="s">
        <v>193</v>
      </c>
      <c r="AU162" s="23" t="s">
        <v>87</v>
      </c>
      <c r="AY162" s="23" t="s">
        <v>192</v>
      </c>
      <c r="BE162" s="118">
        <f t="shared" si="9"/>
        <v>0</v>
      </c>
      <c r="BF162" s="118">
        <f t="shared" si="10"/>
        <v>0</v>
      </c>
      <c r="BG162" s="118">
        <f t="shared" si="11"/>
        <v>0</v>
      </c>
      <c r="BH162" s="118">
        <f t="shared" si="12"/>
        <v>0</v>
      </c>
      <c r="BI162" s="118">
        <f t="shared" si="13"/>
        <v>0</v>
      </c>
      <c r="BJ162" s="23" t="s">
        <v>87</v>
      </c>
      <c r="BK162" s="118">
        <f t="shared" si="14"/>
        <v>0</v>
      </c>
      <c r="BL162" s="23" t="s">
        <v>294</v>
      </c>
      <c r="BM162" s="23" t="s">
        <v>716</v>
      </c>
    </row>
    <row r="163" spans="2:65" s="1" customFormat="1" ht="25.5" customHeight="1">
      <c r="B163" s="142"/>
      <c r="C163" s="215" t="s">
        <v>300</v>
      </c>
      <c r="D163" s="215" t="s">
        <v>656</v>
      </c>
      <c r="E163" s="216" t="s">
        <v>717</v>
      </c>
      <c r="F163" s="321" t="s">
        <v>718</v>
      </c>
      <c r="G163" s="321"/>
      <c r="H163" s="321"/>
      <c r="I163" s="321"/>
      <c r="J163" s="217" t="s">
        <v>288</v>
      </c>
      <c r="K163" s="218">
        <v>4</v>
      </c>
      <c r="L163" s="319">
        <v>0</v>
      </c>
      <c r="M163" s="319"/>
      <c r="N163" s="320">
        <f t="shared" si="5"/>
        <v>0</v>
      </c>
      <c r="O163" s="267"/>
      <c r="P163" s="267"/>
      <c r="Q163" s="267"/>
      <c r="R163" s="145"/>
      <c r="T163" s="175" t="s">
        <v>5</v>
      </c>
      <c r="U163" s="48" t="s">
        <v>42</v>
      </c>
      <c r="V163" s="40"/>
      <c r="W163" s="176">
        <f t="shared" si="6"/>
        <v>0</v>
      </c>
      <c r="X163" s="176">
        <v>2.81E-2</v>
      </c>
      <c r="Y163" s="176">
        <f t="shared" si="7"/>
        <v>0.1124</v>
      </c>
      <c r="Z163" s="176">
        <v>0</v>
      </c>
      <c r="AA163" s="177">
        <f t="shared" si="8"/>
        <v>0</v>
      </c>
      <c r="AR163" s="23" t="s">
        <v>436</v>
      </c>
      <c r="AT163" s="23" t="s">
        <v>656</v>
      </c>
      <c r="AU163" s="23" t="s">
        <v>87</v>
      </c>
      <c r="AY163" s="23" t="s">
        <v>192</v>
      </c>
      <c r="BE163" s="118">
        <f t="shared" si="9"/>
        <v>0</v>
      </c>
      <c r="BF163" s="118">
        <f t="shared" si="10"/>
        <v>0</v>
      </c>
      <c r="BG163" s="118">
        <f t="shared" si="11"/>
        <v>0</v>
      </c>
      <c r="BH163" s="118">
        <f t="shared" si="12"/>
        <v>0</v>
      </c>
      <c r="BI163" s="118">
        <f t="shared" si="13"/>
        <v>0</v>
      </c>
      <c r="BJ163" s="23" t="s">
        <v>87</v>
      </c>
      <c r="BK163" s="118">
        <f t="shared" si="14"/>
        <v>0</v>
      </c>
      <c r="BL163" s="23" t="s">
        <v>294</v>
      </c>
      <c r="BM163" s="23" t="s">
        <v>719</v>
      </c>
    </row>
    <row r="164" spans="2:65" s="1" customFormat="1" ht="25.5" customHeight="1">
      <c r="B164" s="142"/>
      <c r="C164" s="171" t="s">
        <v>308</v>
      </c>
      <c r="D164" s="171" t="s">
        <v>193</v>
      </c>
      <c r="E164" s="172" t="s">
        <v>720</v>
      </c>
      <c r="F164" s="268" t="s">
        <v>721</v>
      </c>
      <c r="G164" s="268"/>
      <c r="H164" s="268"/>
      <c r="I164" s="268"/>
      <c r="J164" s="173" t="s">
        <v>288</v>
      </c>
      <c r="K164" s="174">
        <v>4</v>
      </c>
      <c r="L164" s="277">
        <v>0</v>
      </c>
      <c r="M164" s="277"/>
      <c r="N164" s="267">
        <f t="shared" si="5"/>
        <v>0</v>
      </c>
      <c r="O164" s="267"/>
      <c r="P164" s="267"/>
      <c r="Q164" s="267"/>
      <c r="R164" s="145"/>
      <c r="T164" s="175" t="s">
        <v>5</v>
      </c>
      <c r="U164" s="48" t="s">
        <v>42</v>
      </c>
      <c r="V164" s="40"/>
      <c r="W164" s="176">
        <f t="shared" si="6"/>
        <v>0</v>
      </c>
      <c r="X164" s="176">
        <v>0</v>
      </c>
      <c r="Y164" s="176">
        <f t="shared" si="7"/>
        <v>0</v>
      </c>
      <c r="Z164" s="176">
        <v>0</v>
      </c>
      <c r="AA164" s="177">
        <f t="shared" si="8"/>
        <v>0</v>
      </c>
      <c r="AR164" s="23" t="s">
        <v>294</v>
      </c>
      <c r="AT164" s="23" t="s">
        <v>193</v>
      </c>
      <c r="AU164" s="23" t="s">
        <v>87</v>
      </c>
      <c r="AY164" s="23" t="s">
        <v>192</v>
      </c>
      <c r="BE164" s="118">
        <f t="shared" si="9"/>
        <v>0</v>
      </c>
      <c r="BF164" s="118">
        <f t="shared" si="10"/>
        <v>0</v>
      </c>
      <c r="BG164" s="118">
        <f t="shared" si="11"/>
        <v>0</v>
      </c>
      <c r="BH164" s="118">
        <f t="shared" si="12"/>
        <v>0</v>
      </c>
      <c r="BI164" s="118">
        <f t="shared" si="13"/>
        <v>0</v>
      </c>
      <c r="BJ164" s="23" t="s">
        <v>87</v>
      </c>
      <c r="BK164" s="118">
        <f t="shared" si="14"/>
        <v>0</v>
      </c>
      <c r="BL164" s="23" t="s">
        <v>294</v>
      </c>
      <c r="BM164" s="23" t="s">
        <v>722</v>
      </c>
    </row>
    <row r="165" spans="2:65" s="1" customFormat="1" ht="25.5" customHeight="1">
      <c r="B165" s="142"/>
      <c r="C165" s="215" t="s">
        <v>314</v>
      </c>
      <c r="D165" s="215" t="s">
        <v>656</v>
      </c>
      <c r="E165" s="216" t="s">
        <v>723</v>
      </c>
      <c r="F165" s="321" t="s">
        <v>724</v>
      </c>
      <c r="G165" s="321"/>
      <c r="H165" s="321"/>
      <c r="I165" s="321"/>
      <c r="J165" s="217" t="s">
        <v>288</v>
      </c>
      <c r="K165" s="218">
        <v>4</v>
      </c>
      <c r="L165" s="319">
        <v>0</v>
      </c>
      <c r="M165" s="319"/>
      <c r="N165" s="320">
        <f t="shared" si="5"/>
        <v>0</v>
      </c>
      <c r="O165" s="267"/>
      <c r="P165" s="267"/>
      <c r="Q165" s="267"/>
      <c r="R165" s="145"/>
      <c r="T165" s="175" t="s">
        <v>5</v>
      </c>
      <c r="U165" s="48" t="s">
        <v>42</v>
      </c>
      <c r="V165" s="40"/>
      <c r="W165" s="176">
        <f t="shared" si="6"/>
        <v>0</v>
      </c>
      <c r="X165" s="176">
        <v>7.9000000000000001E-4</v>
      </c>
      <c r="Y165" s="176">
        <f t="shared" si="7"/>
        <v>3.16E-3</v>
      </c>
      <c r="Z165" s="176">
        <v>0</v>
      </c>
      <c r="AA165" s="177">
        <f t="shared" si="8"/>
        <v>0</v>
      </c>
      <c r="AR165" s="23" t="s">
        <v>436</v>
      </c>
      <c r="AT165" s="23" t="s">
        <v>656</v>
      </c>
      <c r="AU165" s="23" t="s">
        <v>87</v>
      </c>
      <c r="AY165" s="23" t="s">
        <v>192</v>
      </c>
      <c r="BE165" s="118">
        <f t="shared" si="9"/>
        <v>0</v>
      </c>
      <c r="BF165" s="118">
        <f t="shared" si="10"/>
        <v>0</v>
      </c>
      <c r="BG165" s="118">
        <f t="shared" si="11"/>
        <v>0</v>
      </c>
      <c r="BH165" s="118">
        <f t="shared" si="12"/>
        <v>0</v>
      </c>
      <c r="BI165" s="118">
        <f t="shared" si="13"/>
        <v>0</v>
      </c>
      <c r="BJ165" s="23" t="s">
        <v>87</v>
      </c>
      <c r="BK165" s="118">
        <f t="shared" si="14"/>
        <v>0</v>
      </c>
      <c r="BL165" s="23" t="s">
        <v>294</v>
      </c>
      <c r="BM165" s="23" t="s">
        <v>725</v>
      </c>
    </row>
    <row r="166" spans="2:65" s="1" customFormat="1" ht="25.5" customHeight="1">
      <c r="B166" s="142"/>
      <c r="C166" s="171" t="s">
        <v>10</v>
      </c>
      <c r="D166" s="171" t="s">
        <v>193</v>
      </c>
      <c r="E166" s="172" t="s">
        <v>726</v>
      </c>
      <c r="F166" s="268" t="s">
        <v>727</v>
      </c>
      <c r="G166" s="268"/>
      <c r="H166" s="268"/>
      <c r="I166" s="268"/>
      <c r="J166" s="173" t="s">
        <v>288</v>
      </c>
      <c r="K166" s="174">
        <v>4</v>
      </c>
      <c r="L166" s="277">
        <v>0</v>
      </c>
      <c r="M166" s="277"/>
      <c r="N166" s="267">
        <f t="shared" si="5"/>
        <v>0</v>
      </c>
      <c r="O166" s="267"/>
      <c r="P166" s="267"/>
      <c r="Q166" s="267"/>
      <c r="R166" s="145"/>
      <c r="T166" s="175" t="s">
        <v>5</v>
      </c>
      <c r="U166" s="48" t="s">
        <v>42</v>
      </c>
      <c r="V166" s="40"/>
      <c r="W166" s="176">
        <f t="shared" si="6"/>
        <v>0</v>
      </c>
      <c r="X166" s="176">
        <v>0</v>
      </c>
      <c r="Y166" s="176">
        <f t="shared" si="7"/>
        <v>0</v>
      </c>
      <c r="Z166" s="176">
        <v>0</v>
      </c>
      <c r="AA166" s="177">
        <f t="shared" si="8"/>
        <v>0</v>
      </c>
      <c r="AR166" s="23" t="s">
        <v>294</v>
      </c>
      <c r="AT166" s="23" t="s">
        <v>193</v>
      </c>
      <c r="AU166" s="23" t="s">
        <v>87</v>
      </c>
      <c r="AY166" s="23" t="s">
        <v>192</v>
      </c>
      <c r="BE166" s="118">
        <f t="shared" si="9"/>
        <v>0</v>
      </c>
      <c r="BF166" s="118">
        <f t="shared" si="10"/>
        <v>0</v>
      </c>
      <c r="BG166" s="118">
        <f t="shared" si="11"/>
        <v>0</v>
      </c>
      <c r="BH166" s="118">
        <f t="shared" si="12"/>
        <v>0</v>
      </c>
      <c r="BI166" s="118">
        <f t="shared" si="13"/>
        <v>0</v>
      </c>
      <c r="BJ166" s="23" t="s">
        <v>87</v>
      </c>
      <c r="BK166" s="118">
        <f t="shared" si="14"/>
        <v>0</v>
      </c>
      <c r="BL166" s="23" t="s">
        <v>294</v>
      </c>
      <c r="BM166" s="23" t="s">
        <v>728</v>
      </c>
    </row>
    <row r="167" spans="2:65" s="1" customFormat="1" ht="38.25" customHeight="1">
      <c r="B167" s="142"/>
      <c r="C167" s="215" t="s">
        <v>325</v>
      </c>
      <c r="D167" s="215" t="s">
        <v>656</v>
      </c>
      <c r="E167" s="216" t="s">
        <v>729</v>
      </c>
      <c r="F167" s="321" t="s">
        <v>730</v>
      </c>
      <c r="G167" s="321"/>
      <c r="H167" s="321"/>
      <c r="I167" s="321"/>
      <c r="J167" s="217" t="s">
        <v>288</v>
      </c>
      <c r="K167" s="218">
        <v>4</v>
      </c>
      <c r="L167" s="319">
        <v>0</v>
      </c>
      <c r="M167" s="319"/>
      <c r="N167" s="320">
        <f t="shared" si="5"/>
        <v>0</v>
      </c>
      <c r="O167" s="267"/>
      <c r="P167" s="267"/>
      <c r="Q167" s="267"/>
      <c r="R167" s="145"/>
      <c r="T167" s="175" t="s">
        <v>5</v>
      </c>
      <c r="U167" s="48" t="s">
        <v>42</v>
      </c>
      <c r="V167" s="40"/>
      <c r="W167" s="176">
        <f t="shared" si="6"/>
        <v>0</v>
      </c>
      <c r="X167" s="176">
        <v>4.5799999999999999E-3</v>
      </c>
      <c r="Y167" s="176">
        <f t="shared" si="7"/>
        <v>1.8319999999999999E-2</v>
      </c>
      <c r="Z167" s="176">
        <v>0</v>
      </c>
      <c r="AA167" s="177">
        <f t="shared" si="8"/>
        <v>0</v>
      </c>
      <c r="AR167" s="23" t="s">
        <v>436</v>
      </c>
      <c r="AT167" s="23" t="s">
        <v>656</v>
      </c>
      <c r="AU167" s="23" t="s">
        <v>87</v>
      </c>
      <c r="AY167" s="23" t="s">
        <v>192</v>
      </c>
      <c r="BE167" s="118">
        <f t="shared" si="9"/>
        <v>0</v>
      </c>
      <c r="BF167" s="118">
        <f t="shared" si="10"/>
        <v>0</v>
      </c>
      <c r="BG167" s="118">
        <f t="shared" si="11"/>
        <v>0</v>
      </c>
      <c r="BH167" s="118">
        <f t="shared" si="12"/>
        <v>0</v>
      </c>
      <c r="BI167" s="118">
        <f t="shared" si="13"/>
        <v>0</v>
      </c>
      <c r="BJ167" s="23" t="s">
        <v>87</v>
      </c>
      <c r="BK167" s="118">
        <f t="shared" si="14"/>
        <v>0</v>
      </c>
      <c r="BL167" s="23" t="s">
        <v>294</v>
      </c>
      <c r="BM167" s="23" t="s">
        <v>731</v>
      </c>
    </row>
    <row r="168" spans="2:65" s="1" customFormat="1" ht="25.5" customHeight="1">
      <c r="B168" s="142"/>
      <c r="C168" s="215" t="s">
        <v>330</v>
      </c>
      <c r="D168" s="215" t="s">
        <v>656</v>
      </c>
      <c r="E168" s="216" t="s">
        <v>732</v>
      </c>
      <c r="F168" s="321" t="s">
        <v>733</v>
      </c>
      <c r="G168" s="321"/>
      <c r="H168" s="321"/>
      <c r="I168" s="321"/>
      <c r="J168" s="217" t="s">
        <v>288</v>
      </c>
      <c r="K168" s="218">
        <v>4</v>
      </c>
      <c r="L168" s="319">
        <v>0</v>
      </c>
      <c r="M168" s="319"/>
      <c r="N168" s="320">
        <f t="shared" si="5"/>
        <v>0</v>
      </c>
      <c r="O168" s="267"/>
      <c r="P168" s="267"/>
      <c r="Q168" s="267"/>
      <c r="R168" s="145"/>
      <c r="T168" s="175" t="s">
        <v>5</v>
      </c>
      <c r="U168" s="48" t="s">
        <v>42</v>
      </c>
      <c r="V168" s="40"/>
      <c r="W168" s="176">
        <f t="shared" si="6"/>
        <v>0</v>
      </c>
      <c r="X168" s="176">
        <v>3.0799999999999998E-3</v>
      </c>
      <c r="Y168" s="176">
        <f t="shared" si="7"/>
        <v>1.2319999999999999E-2</v>
      </c>
      <c r="Z168" s="176">
        <v>0</v>
      </c>
      <c r="AA168" s="177">
        <f t="shared" si="8"/>
        <v>0</v>
      </c>
      <c r="AR168" s="23" t="s">
        <v>436</v>
      </c>
      <c r="AT168" s="23" t="s">
        <v>656</v>
      </c>
      <c r="AU168" s="23" t="s">
        <v>87</v>
      </c>
      <c r="AY168" s="23" t="s">
        <v>192</v>
      </c>
      <c r="BE168" s="118">
        <f t="shared" si="9"/>
        <v>0</v>
      </c>
      <c r="BF168" s="118">
        <f t="shared" si="10"/>
        <v>0</v>
      </c>
      <c r="BG168" s="118">
        <f t="shared" si="11"/>
        <v>0</v>
      </c>
      <c r="BH168" s="118">
        <f t="shared" si="12"/>
        <v>0</v>
      </c>
      <c r="BI168" s="118">
        <f t="shared" si="13"/>
        <v>0</v>
      </c>
      <c r="BJ168" s="23" t="s">
        <v>87</v>
      </c>
      <c r="BK168" s="118">
        <f t="shared" si="14"/>
        <v>0</v>
      </c>
      <c r="BL168" s="23" t="s">
        <v>294</v>
      </c>
      <c r="BM168" s="23" t="s">
        <v>734</v>
      </c>
    </row>
    <row r="169" spans="2:65" s="1" customFormat="1" ht="25.5" customHeight="1">
      <c r="B169" s="142"/>
      <c r="C169" s="171" t="s">
        <v>334</v>
      </c>
      <c r="D169" s="171" t="s">
        <v>193</v>
      </c>
      <c r="E169" s="172" t="s">
        <v>735</v>
      </c>
      <c r="F169" s="268" t="s">
        <v>736</v>
      </c>
      <c r="G169" s="268"/>
      <c r="H169" s="268"/>
      <c r="I169" s="268"/>
      <c r="J169" s="173" t="s">
        <v>288</v>
      </c>
      <c r="K169" s="174">
        <v>10</v>
      </c>
      <c r="L169" s="277">
        <v>0</v>
      </c>
      <c r="M169" s="277"/>
      <c r="N169" s="267">
        <f t="shared" si="5"/>
        <v>0</v>
      </c>
      <c r="O169" s="267"/>
      <c r="P169" s="267"/>
      <c r="Q169" s="267"/>
      <c r="R169" s="145"/>
      <c r="T169" s="175" t="s">
        <v>5</v>
      </c>
      <c r="U169" s="48" t="s">
        <v>42</v>
      </c>
      <c r="V169" s="40"/>
      <c r="W169" s="176">
        <f t="shared" si="6"/>
        <v>0</v>
      </c>
      <c r="X169" s="176">
        <v>2.5000000000000001E-4</v>
      </c>
      <c r="Y169" s="176">
        <f t="shared" si="7"/>
        <v>2.5000000000000001E-3</v>
      </c>
      <c r="Z169" s="176">
        <v>0</v>
      </c>
      <c r="AA169" s="177">
        <f t="shared" si="8"/>
        <v>0</v>
      </c>
      <c r="AR169" s="23" t="s">
        <v>294</v>
      </c>
      <c r="AT169" s="23" t="s">
        <v>193</v>
      </c>
      <c r="AU169" s="23" t="s">
        <v>87</v>
      </c>
      <c r="AY169" s="23" t="s">
        <v>192</v>
      </c>
      <c r="BE169" s="118">
        <f t="shared" si="9"/>
        <v>0</v>
      </c>
      <c r="BF169" s="118">
        <f t="shared" si="10"/>
        <v>0</v>
      </c>
      <c r="BG169" s="118">
        <f t="shared" si="11"/>
        <v>0</v>
      </c>
      <c r="BH169" s="118">
        <f t="shared" si="12"/>
        <v>0</v>
      </c>
      <c r="BI169" s="118">
        <f t="shared" si="13"/>
        <v>0</v>
      </c>
      <c r="BJ169" s="23" t="s">
        <v>87</v>
      </c>
      <c r="BK169" s="118">
        <f t="shared" si="14"/>
        <v>0</v>
      </c>
      <c r="BL169" s="23" t="s">
        <v>294</v>
      </c>
      <c r="BM169" s="23" t="s">
        <v>737</v>
      </c>
    </row>
    <row r="170" spans="2:65" s="11" customFormat="1" ht="16.5" customHeight="1">
      <c r="B170" s="178"/>
      <c r="C170" s="179"/>
      <c r="D170" s="179"/>
      <c r="E170" s="180" t="s">
        <v>5</v>
      </c>
      <c r="F170" s="269" t="s">
        <v>738</v>
      </c>
      <c r="G170" s="270"/>
      <c r="H170" s="270"/>
      <c r="I170" s="270"/>
      <c r="J170" s="179"/>
      <c r="K170" s="180" t="s">
        <v>5</v>
      </c>
      <c r="L170" s="179"/>
      <c r="M170" s="179"/>
      <c r="N170" s="179"/>
      <c r="O170" s="179"/>
      <c r="P170" s="179"/>
      <c r="Q170" s="179"/>
      <c r="R170" s="181"/>
      <c r="T170" s="182"/>
      <c r="U170" s="179"/>
      <c r="V170" s="179"/>
      <c r="W170" s="179"/>
      <c r="X170" s="179"/>
      <c r="Y170" s="179"/>
      <c r="Z170" s="179"/>
      <c r="AA170" s="183"/>
      <c r="AT170" s="184" t="s">
        <v>216</v>
      </c>
      <c r="AU170" s="184" t="s">
        <v>87</v>
      </c>
      <c r="AV170" s="11" t="s">
        <v>82</v>
      </c>
      <c r="AW170" s="11" t="s">
        <v>32</v>
      </c>
      <c r="AX170" s="11" t="s">
        <v>75</v>
      </c>
      <c r="AY170" s="184" t="s">
        <v>192</v>
      </c>
    </row>
    <row r="171" spans="2:65" s="12" customFormat="1" ht="16.5" customHeight="1">
      <c r="B171" s="185"/>
      <c r="C171" s="186"/>
      <c r="D171" s="186"/>
      <c r="E171" s="187" t="s">
        <v>5</v>
      </c>
      <c r="F171" s="271" t="s">
        <v>739</v>
      </c>
      <c r="G171" s="272"/>
      <c r="H171" s="272"/>
      <c r="I171" s="272"/>
      <c r="J171" s="186"/>
      <c r="K171" s="188">
        <v>10</v>
      </c>
      <c r="L171" s="186"/>
      <c r="M171" s="186"/>
      <c r="N171" s="186"/>
      <c r="O171" s="186"/>
      <c r="P171" s="186"/>
      <c r="Q171" s="186"/>
      <c r="R171" s="189"/>
      <c r="T171" s="190"/>
      <c r="U171" s="186"/>
      <c r="V171" s="186"/>
      <c r="W171" s="186"/>
      <c r="X171" s="186"/>
      <c r="Y171" s="186"/>
      <c r="Z171" s="186"/>
      <c r="AA171" s="191"/>
      <c r="AT171" s="192" t="s">
        <v>216</v>
      </c>
      <c r="AU171" s="192" t="s">
        <v>87</v>
      </c>
      <c r="AV171" s="12" t="s">
        <v>87</v>
      </c>
      <c r="AW171" s="12" t="s">
        <v>32</v>
      </c>
      <c r="AX171" s="12" t="s">
        <v>82</v>
      </c>
      <c r="AY171" s="192" t="s">
        <v>192</v>
      </c>
    </row>
    <row r="172" spans="2:65" s="1" customFormat="1" ht="25.5" customHeight="1">
      <c r="B172" s="142"/>
      <c r="C172" s="171" t="s">
        <v>339</v>
      </c>
      <c r="D172" s="171" t="s">
        <v>193</v>
      </c>
      <c r="E172" s="172" t="s">
        <v>740</v>
      </c>
      <c r="F172" s="268" t="s">
        <v>741</v>
      </c>
      <c r="G172" s="268"/>
      <c r="H172" s="268"/>
      <c r="I172" s="268"/>
      <c r="J172" s="173" t="s">
        <v>288</v>
      </c>
      <c r="K172" s="174">
        <v>3</v>
      </c>
      <c r="L172" s="277">
        <v>0</v>
      </c>
      <c r="M172" s="277"/>
      <c r="N172" s="267">
        <f>ROUND(L172*K172,2)</f>
        <v>0</v>
      </c>
      <c r="O172" s="267"/>
      <c r="P172" s="267"/>
      <c r="Q172" s="267"/>
      <c r="R172" s="145"/>
      <c r="T172" s="175" t="s">
        <v>5</v>
      </c>
      <c r="U172" s="48" t="s">
        <v>42</v>
      </c>
      <c r="V172" s="40"/>
      <c r="W172" s="176">
        <f>V172*K172</f>
        <v>0</v>
      </c>
      <c r="X172" s="176">
        <v>2.5999999999999998E-4</v>
      </c>
      <c r="Y172" s="176">
        <f>X172*K172</f>
        <v>7.7999999999999988E-4</v>
      </c>
      <c r="Z172" s="176">
        <v>0</v>
      </c>
      <c r="AA172" s="177">
        <f>Z172*K172</f>
        <v>0</v>
      </c>
      <c r="AR172" s="23" t="s">
        <v>294</v>
      </c>
      <c r="AT172" s="23" t="s">
        <v>193</v>
      </c>
      <c r="AU172" s="23" t="s">
        <v>87</v>
      </c>
      <c r="AY172" s="23" t="s">
        <v>192</v>
      </c>
      <c r="BE172" s="118">
        <f>IF(U172="základná",N172,0)</f>
        <v>0</v>
      </c>
      <c r="BF172" s="118">
        <f>IF(U172="znížená",N172,0)</f>
        <v>0</v>
      </c>
      <c r="BG172" s="118">
        <f>IF(U172="zákl. prenesená",N172,0)</f>
        <v>0</v>
      </c>
      <c r="BH172" s="118">
        <f>IF(U172="zníž. prenesená",N172,0)</f>
        <v>0</v>
      </c>
      <c r="BI172" s="118">
        <f>IF(U172="nulová",N172,0)</f>
        <v>0</v>
      </c>
      <c r="BJ172" s="23" t="s">
        <v>87</v>
      </c>
      <c r="BK172" s="118">
        <f>ROUND(L172*K172,2)</f>
        <v>0</v>
      </c>
      <c r="BL172" s="23" t="s">
        <v>294</v>
      </c>
      <c r="BM172" s="23" t="s">
        <v>742</v>
      </c>
    </row>
    <row r="173" spans="2:65" s="11" customFormat="1" ht="16.5" customHeight="1">
      <c r="B173" s="178"/>
      <c r="C173" s="179"/>
      <c r="D173" s="179"/>
      <c r="E173" s="180" t="s">
        <v>5</v>
      </c>
      <c r="F173" s="269" t="s">
        <v>682</v>
      </c>
      <c r="G173" s="270"/>
      <c r="H173" s="270"/>
      <c r="I173" s="270"/>
      <c r="J173" s="179"/>
      <c r="K173" s="180" t="s">
        <v>5</v>
      </c>
      <c r="L173" s="179"/>
      <c r="M173" s="179"/>
      <c r="N173" s="179"/>
      <c r="O173" s="179"/>
      <c r="P173" s="179"/>
      <c r="Q173" s="179"/>
      <c r="R173" s="181"/>
      <c r="T173" s="182"/>
      <c r="U173" s="179"/>
      <c r="V173" s="179"/>
      <c r="W173" s="179"/>
      <c r="X173" s="179"/>
      <c r="Y173" s="179"/>
      <c r="Z173" s="179"/>
      <c r="AA173" s="183"/>
      <c r="AT173" s="184" t="s">
        <v>216</v>
      </c>
      <c r="AU173" s="184" t="s">
        <v>87</v>
      </c>
      <c r="AV173" s="11" t="s">
        <v>82</v>
      </c>
      <c r="AW173" s="11" t="s">
        <v>32</v>
      </c>
      <c r="AX173" s="11" t="s">
        <v>75</v>
      </c>
      <c r="AY173" s="184" t="s">
        <v>192</v>
      </c>
    </row>
    <row r="174" spans="2:65" s="12" customFormat="1" ht="16.5" customHeight="1">
      <c r="B174" s="185"/>
      <c r="C174" s="186"/>
      <c r="D174" s="186"/>
      <c r="E174" s="187" t="s">
        <v>5</v>
      </c>
      <c r="F174" s="271" t="s">
        <v>202</v>
      </c>
      <c r="G174" s="272"/>
      <c r="H174" s="272"/>
      <c r="I174" s="272"/>
      <c r="J174" s="186"/>
      <c r="K174" s="188">
        <v>3</v>
      </c>
      <c r="L174" s="186"/>
      <c r="M174" s="186"/>
      <c r="N174" s="186"/>
      <c r="O174" s="186"/>
      <c r="P174" s="186"/>
      <c r="Q174" s="186"/>
      <c r="R174" s="189"/>
      <c r="T174" s="190"/>
      <c r="U174" s="186"/>
      <c r="V174" s="186"/>
      <c r="W174" s="186"/>
      <c r="X174" s="186"/>
      <c r="Y174" s="186"/>
      <c r="Z174" s="186"/>
      <c r="AA174" s="191"/>
      <c r="AT174" s="192" t="s">
        <v>216</v>
      </c>
      <c r="AU174" s="192" t="s">
        <v>87</v>
      </c>
      <c r="AV174" s="12" t="s">
        <v>87</v>
      </c>
      <c r="AW174" s="12" t="s">
        <v>32</v>
      </c>
      <c r="AX174" s="12" t="s">
        <v>82</v>
      </c>
      <c r="AY174" s="192" t="s">
        <v>192</v>
      </c>
    </row>
    <row r="175" spans="2:65" s="1" customFormat="1" ht="25.5" customHeight="1">
      <c r="B175" s="142"/>
      <c r="C175" s="171" t="s">
        <v>345</v>
      </c>
      <c r="D175" s="171" t="s">
        <v>193</v>
      </c>
      <c r="E175" s="172" t="s">
        <v>743</v>
      </c>
      <c r="F175" s="268" t="s">
        <v>744</v>
      </c>
      <c r="G175" s="268"/>
      <c r="H175" s="268"/>
      <c r="I175" s="268"/>
      <c r="J175" s="173" t="s">
        <v>288</v>
      </c>
      <c r="K175" s="174">
        <v>8</v>
      </c>
      <c r="L175" s="277">
        <v>0</v>
      </c>
      <c r="M175" s="277"/>
      <c r="N175" s="267">
        <f>ROUND(L175*K175,2)</f>
        <v>0</v>
      </c>
      <c r="O175" s="267"/>
      <c r="P175" s="267"/>
      <c r="Q175" s="267"/>
      <c r="R175" s="145"/>
      <c r="T175" s="175" t="s">
        <v>5</v>
      </c>
      <c r="U175" s="48" t="s">
        <v>42</v>
      </c>
      <c r="V175" s="40"/>
      <c r="W175" s="176">
        <f>V175*K175</f>
        <v>0</v>
      </c>
      <c r="X175" s="176">
        <v>2.9999999999999997E-4</v>
      </c>
      <c r="Y175" s="176">
        <f>X175*K175</f>
        <v>2.3999999999999998E-3</v>
      </c>
      <c r="Z175" s="176">
        <v>0</v>
      </c>
      <c r="AA175" s="177">
        <f>Z175*K175</f>
        <v>0</v>
      </c>
      <c r="AR175" s="23" t="s">
        <v>294</v>
      </c>
      <c r="AT175" s="23" t="s">
        <v>193</v>
      </c>
      <c r="AU175" s="23" t="s">
        <v>87</v>
      </c>
      <c r="AY175" s="23" t="s">
        <v>192</v>
      </c>
      <c r="BE175" s="118">
        <f>IF(U175="základná",N175,0)</f>
        <v>0</v>
      </c>
      <c r="BF175" s="118">
        <f>IF(U175="znížená",N175,0)</f>
        <v>0</v>
      </c>
      <c r="BG175" s="118">
        <f>IF(U175="zákl. prenesená",N175,0)</f>
        <v>0</v>
      </c>
      <c r="BH175" s="118">
        <f>IF(U175="zníž. prenesená",N175,0)</f>
        <v>0</v>
      </c>
      <c r="BI175" s="118">
        <f>IF(U175="nulová",N175,0)</f>
        <v>0</v>
      </c>
      <c r="BJ175" s="23" t="s">
        <v>87</v>
      </c>
      <c r="BK175" s="118">
        <f>ROUND(L175*K175,2)</f>
        <v>0</v>
      </c>
      <c r="BL175" s="23" t="s">
        <v>294</v>
      </c>
      <c r="BM175" s="23" t="s">
        <v>745</v>
      </c>
    </row>
    <row r="176" spans="2:65" s="11" customFormat="1" ht="16.5" customHeight="1">
      <c r="B176" s="178"/>
      <c r="C176" s="179"/>
      <c r="D176" s="179"/>
      <c r="E176" s="180" t="s">
        <v>5</v>
      </c>
      <c r="F176" s="269" t="s">
        <v>746</v>
      </c>
      <c r="G176" s="270"/>
      <c r="H176" s="270"/>
      <c r="I176" s="270"/>
      <c r="J176" s="179"/>
      <c r="K176" s="180" t="s">
        <v>5</v>
      </c>
      <c r="L176" s="179"/>
      <c r="M176" s="179"/>
      <c r="N176" s="179"/>
      <c r="O176" s="179"/>
      <c r="P176" s="179"/>
      <c r="Q176" s="179"/>
      <c r="R176" s="181"/>
      <c r="T176" s="182"/>
      <c r="U176" s="179"/>
      <c r="V176" s="179"/>
      <c r="W176" s="179"/>
      <c r="X176" s="179"/>
      <c r="Y176" s="179"/>
      <c r="Z176" s="179"/>
      <c r="AA176" s="183"/>
      <c r="AT176" s="184" t="s">
        <v>216</v>
      </c>
      <c r="AU176" s="184" t="s">
        <v>87</v>
      </c>
      <c r="AV176" s="11" t="s">
        <v>82</v>
      </c>
      <c r="AW176" s="11" t="s">
        <v>32</v>
      </c>
      <c r="AX176" s="11" t="s">
        <v>75</v>
      </c>
      <c r="AY176" s="184" t="s">
        <v>192</v>
      </c>
    </row>
    <row r="177" spans="2:65" s="12" customFormat="1" ht="16.5" customHeight="1">
      <c r="B177" s="185"/>
      <c r="C177" s="186"/>
      <c r="D177" s="186"/>
      <c r="E177" s="187" t="s">
        <v>5</v>
      </c>
      <c r="F177" s="271" t="s">
        <v>747</v>
      </c>
      <c r="G177" s="272"/>
      <c r="H177" s="272"/>
      <c r="I177" s="272"/>
      <c r="J177" s="186"/>
      <c r="K177" s="188">
        <v>8</v>
      </c>
      <c r="L177" s="186"/>
      <c r="M177" s="186"/>
      <c r="N177" s="186"/>
      <c r="O177" s="186"/>
      <c r="P177" s="186"/>
      <c r="Q177" s="186"/>
      <c r="R177" s="189"/>
      <c r="T177" s="190"/>
      <c r="U177" s="186"/>
      <c r="V177" s="186"/>
      <c r="W177" s="186"/>
      <c r="X177" s="186"/>
      <c r="Y177" s="186"/>
      <c r="Z177" s="186"/>
      <c r="AA177" s="191"/>
      <c r="AT177" s="192" t="s">
        <v>216</v>
      </c>
      <c r="AU177" s="192" t="s">
        <v>87</v>
      </c>
      <c r="AV177" s="12" t="s">
        <v>87</v>
      </c>
      <c r="AW177" s="12" t="s">
        <v>32</v>
      </c>
      <c r="AX177" s="12" t="s">
        <v>82</v>
      </c>
      <c r="AY177" s="192" t="s">
        <v>192</v>
      </c>
    </row>
    <row r="178" spans="2:65" s="1" customFormat="1" ht="38.25" customHeight="1">
      <c r="B178" s="142"/>
      <c r="C178" s="215" t="s">
        <v>349</v>
      </c>
      <c r="D178" s="215" t="s">
        <v>656</v>
      </c>
      <c r="E178" s="216" t="s">
        <v>748</v>
      </c>
      <c r="F178" s="321" t="s">
        <v>749</v>
      </c>
      <c r="G178" s="321"/>
      <c r="H178" s="321"/>
      <c r="I178" s="321"/>
      <c r="J178" s="217" t="s">
        <v>467</v>
      </c>
      <c r="K178" s="218">
        <v>24</v>
      </c>
      <c r="L178" s="319">
        <v>0</v>
      </c>
      <c r="M178" s="319"/>
      <c r="N178" s="320">
        <f>ROUND(L178*K178,2)</f>
        <v>0</v>
      </c>
      <c r="O178" s="267"/>
      <c r="P178" s="267"/>
      <c r="Q178" s="267"/>
      <c r="R178" s="145"/>
      <c r="T178" s="175" t="s">
        <v>5</v>
      </c>
      <c r="U178" s="48" t="s">
        <v>42</v>
      </c>
      <c r="V178" s="40"/>
      <c r="W178" s="176">
        <f>V178*K178</f>
        <v>0</v>
      </c>
      <c r="X178" s="176">
        <v>1.48E-3</v>
      </c>
      <c r="Y178" s="176">
        <f>X178*K178</f>
        <v>3.5519999999999996E-2</v>
      </c>
      <c r="Z178" s="176">
        <v>0</v>
      </c>
      <c r="AA178" s="177">
        <f>Z178*K178</f>
        <v>0</v>
      </c>
      <c r="AR178" s="23" t="s">
        <v>436</v>
      </c>
      <c r="AT178" s="23" t="s">
        <v>656</v>
      </c>
      <c r="AU178" s="23" t="s">
        <v>87</v>
      </c>
      <c r="AY178" s="23" t="s">
        <v>192</v>
      </c>
      <c r="BE178" s="118">
        <f>IF(U178="základná",N178,0)</f>
        <v>0</v>
      </c>
      <c r="BF178" s="118">
        <f>IF(U178="znížená",N178,0)</f>
        <v>0</v>
      </c>
      <c r="BG178" s="118">
        <f>IF(U178="zákl. prenesená",N178,0)</f>
        <v>0</v>
      </c>
      <c r="BH178" s="118">
        <f>IF(U178="zníž. prenesená",N178,0)</f>
        <v>0</v>
      </c>
      <c r="BI178" s="118">
        <f>IF(U178="nulová",N178,0)</f>
        <v>0</v>
      </c>
      <c r="BJ178" s="23" t="s">
        <v>87</v>
      </c>
      <c r="BK178" s="118">
        <f>ROUND(L178*K178,2)</f>
        <v>0</v>
      </c>
      <c r="BL178" s="23" t="s">
        <v>294</v>
      </c>
      <c r="BM178" s="23" t="s">
        <v>750</v>
      </c>
    </row>
    <row r="179" spans="2:65" s="11" customFormat="1" ht="25.5" customHeight="1">
      <c r="B179" s="178"/>
      <c r="C179" s="179"/>
      <c r="D179" s="179"/>
      <c r="E179" s="180" t="s">
        <v>5</v>
      </c>
      <c r="F179" s="269" t="s">
        <v>751</v>
      </c>
      <c r="G179" s="270"/>
      <c r="H179" s="270"/>
      <c r="I179" s="270"/>
      <c r="J179" s="179"/>
      <c r="K179" s="180" t="s">
        <v>5</v>
      </c>
      <c r="L179" s="179"/>
      <c r="M179" s="179"/>
      <c r="N179" s="179"/>
      <c r="O179" s="179"/>
      <c r="P179" s="179"/>
      <c r="Q179" s="179"/>
      <c r="R179" s="181"/>
      <c r="T179" s="182"/>
      <c r="U179" s="179"/>
      <c r="V179" s="179"/>
      <c r="W179" s="179"/>
      <c r="X179" s="179"/>
      <c r="Y179" s="179"/>
      <c r="Z179" s="179"/>
      <c r="AA179" s="183"/>
      <c r="AT179" s="184" t="s">
        <v>216</v>
      </c>
      <c r="AU179" s="184" t="s">
        <v>87</v>
      </c>
      <c r="AV179" s="11" t="s">
        <v>82</v>
      </c>
      <c r="AW179" s="11" t="s">
        <v>32</v>
      </c>
      <c r="AX179" s="11" t="s">
        <v>75</v>
      </c>
      <c r="AY179" s="184" t="s">
        <v>192</v>
      </c>
    </row>
    <row r="180" spans="2:65" s="12" customFormat="1" ht="16.5" customHeight="1">
      <c r="B180" s="185"/>
      <c r="C180" s="186"/>
      <c r="D180" s="186"/>
      <c r="E180" s="187" t="s">
        <v>5</v>
      </c>
      <c r="F180" s="271" t="s">
        <v>752</v>
      </c>
      <c r="G180" s="272"/>
      <c r="H180" s="272"/>
      <c r="I180" s="272"/>
      <c r="J180" s="186"/>
      <c r="K180" s="188">
        <v>24</v>
      </c>
      <c r="L180" s="186"/>
      <c r="M180" s="186"/>
      <c r="N180" s="186"/>
      <c r="O180" s="186"/>
      <c r="P180" s="186"/>
      <c r="Q180" s="186"/>
      <c r="R180" s="189"/>
      <c r="T180" s="190"/>
      <c r="U180" s="186"/>
      <c r="V180" s="186"/>
      <c r="W180" s="186"/>
      <c r="X180" s="186"/>
      <c r="Y180" s="186"/>
      <c r="Z180" s="186"/>
      <c r="AA180" s="191"/>
      <c r="AT180" s="192" t="s">
        <v>216</v>
      </c>
      <c r="AU180" s="192" t="s">
        <v>87</v>
      </c>
      <c r="AV180" s="12" t="s">
        <v>87</v>
      </c>
      <c r="AW180" s="12" t="s">
        <v>32</v>
      </c>
      <c r="AX180" s="12" t="s">
        <v>82</v>
      </c>
      <c r="AY180" s="192" t="s">
        <v>192</v>
      </c>
    </row>
    <row r="181" spans="2:65" s="10" customFormat="1" ht="29.85" customHeight="1">
      <c r="B181" s="160"/>
      <c r="C181" s="161"/>
      <c r="D181" s="170" t="s">
        <v>163</v>
      </c>
      <c r="E181" s="170"/>
      <c r="F181" s="170"/>
      <c r="G181" s="170"/>
      <c r="H181" s="170"/>
      <c r="I181" s="170"/>
      <c r="J181" s="170"/>
      <c r="K181" s="170"/>
      <c r="L181" s="170"/>
      <c r="M181" s="170"/>
      <c r="N181" s="280">
        <f>BK181</f>
        <v>0</v>
      </c>
      <c r="O181" s="281"/>
      <c r="P181" s="281"/>
      <c r="Q181" s="281"/>
      <c r="R181" s="163"/>
      <c r="T181" s="164"/>
      <c r="U181" s="161"/>
      <c r="V181" s="161"/>
      <c r="W181" s="165">
        <f>SUM(W182:W194)</f>
        <v>0</v>
      </c>
      <c r="X181" s="161"/>
      <c r="Y181" s="165">
        <f>SUM(Y182:Y194)</f>
        <v>0.14002120000000001</v>
      </c>
      <c r="Z181" s="161"/>
      <c r="AA181" s="166">
        <f>SUM(AA182:AA194)</f>
        <v>0</v>
      </c>
      <c r="AR181" s="167" t="s">
        <v>87</v>
      </c>
      <c r="AT181" s="168" t="s">
        <v>74</v>
      </c>
      <c r="AU181" s="168" t="s">
        <v>82</v>
      </c>
      <c r="AY181" s="167" t="s">
        <v>192</v>
      </c>
      <c r="BK181" s="169">
        <f>SUM(BK182:BK194)</f>
        <v>0</v>
      </c>
    </row>
    <row r="182" spans="2:65" s="1" customFormat="1" ht="25.5" customHeight="1">
      <c r="B182" s="142"/>
      <c r="C182" s="171" t="s">
        <v>356</v>
      </c>
      <c r="D182" s="171" t="s">
        <v>193</v>
      </c>
      <c r="E182" s="172" t="s">
        <v>753</v>
      </c>
      <c r="F182" s="268" t="s">
        <v>754</v>
      </c>
      <c r="G182" s="268"/>
      <c r="H182" s="268"/>
      <c r="I182" s="268"/>
      <c r="J182" s="173" t="s">
        <v>467</v>
      </c>
      <c r="K182" s="174">
        <v>22.32</v>
      </c>
      <c r="L182" s="277">
        <v>0</v>
      </c>
      <c r="M182" s="277"/>
      <c r="N182" s="267">
        <f>ROUND(L182*K182,2)</f>
        <v>0</v>
      </c>
      <c r="O182" s="267"/>
      <c r="P182" s="267"/>
      <c r="Q182" s="267"/>
      <c r="R182" s="145"/>
      <c r="T182" s="175" t="s">
        <v>5</v>
      </c>
      <c r="U182" s="48" t="s">
        <v>42</v>
      </c>
      <c r="V182" s="40"/>
      <c r="W182" s="176">
        <f>V182*K182</f>
        <v>0</v>
      </c>
      <c r="X182" s="176">
        <v>4.0999999999999999E-4</v>
      </c>
      <c r="Y182" s="176">
        <f>X182*K182</f>
        <v>9.1512E-3</v>
      </c>
      <c r="Z182" s="176">
        <v>0</v>
      </c>
      <c r="AA182" s="177">
        <f>Z182*K182</f>
        <v>0</v>
      </c>
      <c r="AR182" s="23" t="s">
        <v>294</v>
      </c>
      <c r="AT182" s="23" t="s">
        <v>193</v>
      </c>
      <c r="AU182" s="23" t="s">
        <v>87</v>
      </c>
      <c r="AY182" s="23" t="s">
        <v>192</v>
      </c>
      <c r="BE182" s="118">
        <f>IF(U182="základná",N182,0)</f>
        <v>0</v>
      </c>
      <c r="BF182" s="118">
        <f>IF(U182="znížená",N182,0)</f>
        <v>0</v>
      </c>
      <c r="BG182" s="118">
        <f>IF(U182="zákl. prenesená",N182,0)</f>
        <v>0</v>
      </c>
      <c r="BH182" s="118">
        <f>IF(U182="zníž. prenesená",N182,0)</f>
        <v>0</v>
      </c>
      <c r="BI182" s="118">
        <f>IF(U182="nulová",N182,0)</f>
        <v>0</v>
      </c>
      <c r="BJ182" s="23" t="s">
        <v>87</v>
      </c>
      <c r="BK182" s="118">
        <f>ROUND(L182*K182,2)</f>
        <v>0</v>
      </c>
      <c r="BL182" s="23" t="s">
        <v>294</v>
      </c>
      <c r="BM182" s="23" t="s">
        <v>755</v>
      </c>
    </row>
    <row r="183" spans="2:65" s="11" customFormat="1" ht="16.5" customHeight="1">
      <c r="B183" s="178"/>
      <c r="C183" s="179"/>
      <c r="D183" s="179"/>
      <c r="E183" s="180" t="s">
        <v>5</v>
      </c>
      <c r="F183" s="269" t="s">
        <v>756</v>
      </c>
      <c r="G183" s="270"/>
      <c r="H183" s="270"/>
      <c r="I183" s="270"/>
      <c r="J183" s="179"/>
      <c r="K183" s="180" t="s">
        <v>5</v>
      </c>
      <c r="L183" s="179"/>
      <c r="M183" s="179"/>
      <c r="N183" s="179"/>
      <c r="O183" s="179"/>
      <c r="P183" s="179"/>
      <c r="Q183" s="179"/>
      <c r="R183" s="181"/>
      <c r="T183" s="182"/>
      <c r="U183" s="179"/>
      <c r="V183" s="179"/>
      <c r="W183" s="179"/>
      <c r="X183" s="179"/>
      <c r="Y183" s="179"/>
      <c r="Z183" s="179"/>
      <c r="AA183" s="183"/>
      <c r="AT183" s="184" t="s">
        <v>216</v>
      </c>
      <c r="AU183" s="184" t="s">
        <v>87</v>
      </c>
      <c r="AV183" s="11" t="s">
        <v>82</v>
      </c>
      <c r="AW183" s="11" t="s">
        <v>32</v>
      </c>
      <c r="AX183" s="11" t="s">
        <v>75</v>
      </c>
      <c r="AY183" s="184" t="s">
        <v>192</v>
      </c>
    </row>
    <row r="184" spans="2:65" s="12" customFormat="1" ht="16.5" customHeight="1">
      <c r="B184" s="185"/>
      <c r="C184" s="186"/>
      <c r="D184" s="186"/>
      <c r="E184" s="187" t="s">
        <v>5</v>
      </c>
      <c r="F184" s="271" t="s">
        <v>757</v>
      </c>
      <c r="G184" s="272"/>
      <c r="H184" s="272"/>
      <c r="I184" s="272"/>
      <c r="J184" s="186"/>
      <c r="K184" s="188">
        <v>7.6</v>
      </c>
      <c r="L184" s="186"/>
      <c r="M184" s="186"/>
      <c r="N184" s="186"/>
      <c r="O184" s="186"/>
      <c r="P184" s="186"/>
      <c r="Q184" s="186"/>
      <c r="R184" s="189"/>
      <c r="T184" s="190"/>
      <c r="U184" s="186"/>
      <c r="V184" s="186"/>
      <c r="W184" s="186"/>
      <c r="X184" s="186"/>
      <c r="Y184" s="186"/>
      <c r="Z184" s="186"/>
      <c r="AA184" s="191"/>
      <c r="AT184" s="192" t="s">
        <v>216</v>
      </c>
      <c r="AU184" s="192" t="s">
        <v>87</v>
      </c>
      <c r="AV184" s="12" t="s">
        <v>87</v>
      </c>
      <c r="AW184" s="12" t="s">
        <v>32</v>
      </c>
      <c r="AX184" s="12" t="s">
        <v>75</v>
      </c>
      <c r="AY184" s="192" t="s">
        <v>192</v>
      </c>
    </row>
    <row r="185" spans="2:65" s="11" customFormat="1" ht="16.5" customHeight="1">
      <c r="B185" s="178"/>
      <c r="C185" s="179"/>
      <c r="D185" s="179"/>
      <c r="E185" s="180" t="s">
        <v>5</v>
      </c>
      <c r="F185" s="273" t="s">
        <v>758</v>
      </c>
      <c r="G185" s="274"/>
      <c r="H185" s="274"/>
      <c r="I185" s="274"/>
      <c r="J185" s="179"/>
      <c r="K185" s="180" t="s">
        <v>5</v>
      </c>
      <c r="L185" s="179"/>
      <c r="M185" s="179"/>
      <c r="N185" s="179"/>
      <c r="O185" s="179"/>
      <c r="P185" s="179"/>
      <c r="Q185" s="179"/>
      <c r="R185" s="181"/>
      <c r="T185" s="182"/>
      <c r="U185" s="179"/>
      <c r="V185" s="179"/>
      <c r="W185" s="179"/>
      <c r="X185" s="179"/>
      <c r="Y185" s="179"/>
      <c r="Z185" s="179"/>
      <c r="AA185" s="183"/>
      <c r="AT185" s="184" t="s">
        <v>216</v>
      </c>
      <c r="AU185" s="184" t="s">
        <v>87</v>
      </c>
      <c r="AV185" s="11" t="s">
        <v>82</v>
      </c>
      <c r="AW185" s="11" t="s">
        <v>32</v>
      </c>
      <c r="AX185" s="11" t="s">
        <v>75</v>
      </c>
      <c r="AY185" s="184" t="s">
        <v>192</v>
      </c>
    </row>
    <row r="186" spans="2:65" s="12" customFormat="1" ht="16.5" customHeight="1">
      <c r="B186" s="185"/>
      <c r="C186" s="186"/>
      <c r="D186" s="186"/>
      <c r="E186" s="187" t="s">
        <v>5</v>
      </c>
      <c r="F186" s="271" t="s">
        <v>759</v>
      </c>
      <c r="G186" s="272"/>
      <c r="H186" s="272"/>
      <c r="I186" s="272"/>
      <c r="J186" s="186"/>
      <c r="K186" s="188">
        <v>6.8</v>
      </c>
      <c r="L186" s="186"/>
      <c r="M186" s="186"/>
      <c r="N186" s="186"/>
      <c r="O186" s="186"/>
      <c r="P186" s="186"/>
      <c r="Q186" s="186"/>
      <c r="R186" s="189"/>
      <c r="T186" s="190"/>
      <c r="U186" s="186"/>
      <c r="V186" s="186"/>
      <c r="W186" s="186"/>
      <c r="X186" s="186"/>
      <c r="Y186" s="186"/>
      <c r="Z186" s="186"/>
      <c r="AA186" s="191"/>
      <c r="AT186" s="192" t="s">
        <v>216</v>
      </c>
      <c r="AU186" s="192" t="s">
        <v>87</v>
      </c>
      <c r="AV186" s="12" t="s">
        <v>87</v>
      </c>
      <c r="AW186" s="12" t="s">
        <v>32</v>
      </c>
      <c r="AX186" s="12" t="s">
        <v>75</v>
      </c>
      <c r="AY186" s="192" t="s">
        <v>192</v>
      </c>
    </row>
    <row r="187" spans="2:65" s="11" customFormat="1" ht="16.5" customHeight="1">
      <c r="B187" s="178"/>
      <c r="C187" s="179"/>
      <c r="D187" s="179"/>
      <c r="E187" s="180" t="s">
        <v>5</v>
      </c>
      <c r="F187" s="273" t="s">
        <v>760</v>
      </c>
      <c r="G187" s="274"/>
      <c r="H187" s="274"/>
      <c r="I187" s="274"/>
      <c r="J187" s="179"/>
      <c r="K187" s="180" t="s">
        <v>5</v>
      </c>
      <c r="L187" s="179"/>
      <c r="M187" s="179"/>
      <c r="N187" s="179"/>
      <c r="O187" s="179"/>
      <c r="P187" s="179"/>
      <c r="Q187" s="179"/>
      <c r="R187" s="181"/>
      <c r="T187" s="182"/>
      <c r="U187" s="179"/>
      <c r="V187" s="179"/>
      <c r="W187" s="179"/>
      <c r="X187" s="179"/>
      <c r="Y187" s="179"/>
      <c r="Z187" s="179"/>
      <c r="AA187" s="183"/>
      <c r="AT187" s="184" t="s">
        <v>216</v>
      </c>
      <c r="AU187" s="184" t="s">
        <v>87</v>
      </c>
      <c r="AV187" s="11" t="s">
        <v>82</v>
      </c>
      <c r="AW187" s="11" t="s">
        <v>32</v>
      </c>
      <c r="AX187" s="11" t="s">
        <v>75</v>
      </c>
      <c r="AY187" s="184" t="s">
        <v>192</v>
      </c>
    </row>
    <row r="188" spans="2:65" s="12" customFormat="1" ht="16.5" customHeight="1">
      <c r="B188" s="185"/>
      <c r="C188" s="186"/>
      <c r="D188" s="186"/>
      <c r="E188" s="187" t="s">
        <v>5</v>
      </c>
      <c r="F188" s="271" t="s">
        <v>761</v>
      </c>
      <c r="G188" s="272"/>
      <c r="H188" s="272"/>
      <c r="I188" s="272"/>
      <c r="J188" s="186"/>
      <c r="K188" s="188">
        <v>7.92</v>
      </c>
      <c r="L188" s="186"/>
      <c r="M188" s="186"/>
      <c r="N188" s="186"/>
      <c r="O188" s="186"/>
      <c r="P188" s="186"/>
      <c r="Q188" s="186"/>
      <c r="R188" s="189"/>
      <c r="T188" s="190"/>
      <c r="U188" s="186"/>
      <c r="V188" s="186"/>
      <c r="W188" s="186"/>
      <c r="X188" s="186"/>
      <c r="Y188" s="186"/>
      <c r="Z188" s="186"/>
      <c r="AA188" s="191"/>
      <c r="AT188" s="192" t="s">
        <v>216</v>
      </c>
      <c r="AU188" s="192" t="s">
        <v>87</v>
      </c>
      <c r="AV188" s="12" t="s">
        <v>87</v>
      </c>
      <c r="AW188" s="12" t="s">
        <v>32</v>
      </c>
      <c r="AX188" s="12" t="s">
        <v>75</v>
      </c>
      <c r="AY188" s="192" t="s">
        <v>192</v>
      </c>
    </row>
    <row r="189" spans="2:65" s="13" customFormat="1" ht="16.5" customHeight="1">
      <c r="B189" s="193"/>
      <c r="C189" s="194"/>
      <c r="D189" s="194"/>
      <c r="E189" s="195" t="s">
        <v>5</v>
      </c>
      <c r="F189" s="275" t="s">
        <v>249</v>
      </c>
      <c r="G189" s="276"/>
      <c r="H189" s="276"/>
      <c r="I189" s="276"/>
      <c r="J189" s="194"/>
      <c r="K189" s="196">
        <v>22.32</v>
      </c>
      <c r="L189" s="194"/>
      <c r="M189" s="194"/>
      <c r="N189" s="194"/>
      <c r="O189" s="194"/>
      <c r="P189" s="194"/>
      <c r="Q189" s="194"/>
      <c r="R189" s="197"/>
      <c r="T189" s="198"/>
      <c r="U189" s="194"/>
      <c r="V189" s="194"/>
      <c r="W189" s="194"/>
      <c r="X189" s="194"/>
      <c r="Y189" s="194"/>
      <c r="Z189" s="194"/>
      <c r="AA189" s="199"/>
      <c r="AT189" s="200" t="s">
        <v>216</v>
      </c>
      <c r="AU189" s="200" t="s">
        <v>87</v>
      </c>
      <c r="AV189" s="13" t="s">
        <v>197</v>
      </c>
      <c r="AW189" s="13" t="s">
        <v>32</v>
      </c>
      <c r="AX189" s="13" t="s">
        <v>82</v>
      </c>
      <c r="AY189" s="200" t="s">
        <v>192</v>
      </c>
    </row>
    <row r="190" spans="2:65" s="1" customFormat="1" ht="25.5" customHeight="1">
      <c r="B190" s="142"/>
      <c r="C190" s="215" t="s">
        <v>365</v>
      </c>
      <c r="D190" s="215" t="s">
        <v>656</v>
      </c>
      <c r="E190" s="216" t="s">
        <v>762</v>
      </c>
      <c r="F190" s="321" t="s">
        <v>763</v>
      </c>
      <c r="G190" s="321"/>
      <c r="H190" s="321"/>
      <c r="I190" s="321"/>
      <c r="J190" s="217" t="s">
        <v>196</v>
      </c>
      <c r="K190" s="218">
        <v>1</v>
      </c>
      <c r="L190" s="319">
        <v>0</v>
      </c>
      <c r="M190" s="319"/>
      <c r="N190" s="320">
        <f>ROUND(L190*K190,2)</f>
        <v>0</v>
      </c>
      <c r="O190" s="267"/>
      <c r="P190" s="267"/>
      <c r="Q190" s="267"/>
      <c r="R190" s="145"/>
      <c r="T190" s="175" t="s">
        <v>5</v>
      </c>
      <c r="U190" s="48" t="s">
        <v>42</v>
      </c>
      <c r="V190" s="40"/>
      <c r="W190" s="176">
        <f>V190*K190</f>
        <v>0</v>
      </c>
      <c r="X190" s="176">
        <v>0.03</v>
      </c>
      <c r="Y190" s="176">
        <f>X190*K190</f>
        <v>0.03</v>
      </c>
      <c r="Z190" s="176">
        <v>0</v>
      </c>
      <c r="AA190" s="177">
        <f>Z190*K190</f>
        <v>0</v>
      </c>
      <c r="AR190" s="23" t="s">
        <v>436</v>
      </c>
      <c r="AT190" s="23" t="s">
        <v>656</v>
      </c>
      <c r="AU190" s="23" t="s">
        <v>87</v>
      </c>
      <c r="AY190" s="23" t="s">
        <v>192</v>
      </c>
      <c r="BE190" s="118">
        <f>IF(U190="základná",N190,0)</f>
        <v>0</v>
      </c>
      <c r="BF190" s="118">
        <f>IF(U190="znížená",N190,0)</f>
        <v>0</v>
      </c>
      <c r="BG190" s="118">
        <f>IF(U190="zákl. prenesená",N190,0)</f>
        <v>0</v>
      </c>
      <c r="BH190" s="118">
        <f>IF(U190="zníž. prenesená",N190,0)</f>
        <v>0</v>
      </c>
      <c r="BI190" s="118">
        <f>IF(U190="nulová",N190,0)</f>
        <v>0</v>
      </c>
      <c r="BJ190" s="23" t="s">
        <v>87</v>
      </c>
      <c r="BK190" s="118">
        <f>ROUND(L190*K190,2)</f>
        <v>0</v>
      </c>
      <c r="BL190" s="23" t="s">
        <v>294</v>
      </c>
      <c r="BM190" s="23" t="s">
        <v>764</v>
      </c>
    </row>
    <row r="191" spans="2:65" s="1" customFormat="1" ht="25.5" customHeight="1">
      <c r="B191" s="142"/>
      <c r="C191" s="215" t="s">
        <v>410</v>
      </c>
      <c r="D191" s="215" t="s">
        <v>656</v>
      </c>
      <c r="E191" s="216" t="s">
        <v>765</v>
      </c>
      <c r="F191" s="321" t="s">
        <v>766</v>
      </c>
      <c r="G191" s="321"/>
      <c r="H191" s="321"/>
      <c r="I191" s="321"/>
      <c r="J191" s="217" t="s">
        <v>196</v>
      </c>
      <c r="K191" s="218">
        <v>1</v>
      </c>
      <c r="L191" s="319">
        <v>0</v>
      </c>
      <c r="M191" s="319"/>
      <c r="N191" s="320">
        <f>ROUND(L191*K191,2)</f>
        <v>0</v>
      </c>
      <c r="O191" s="267"/>
      <c r="P191" s="267"/>
      <c r="Q191" s="267"/>
      <c r="R191" s="145"/>
      <c r="T191" s="175" t="s">
        <v>5</v>
      </c>
      <c r="U191" s="48" t="s">
        <v>42</v>
      </c>
      <c r="V191" s="40"/>
      <c r="W191" s="176">
        <f>V191*K191</f>
        <v>0</v>
      </c>
      <c r="X191" s="176">
        <v>0.03</v>
      </c>
      <c r="Y191" s="176">
        <f>X191*K191</f>
        <v>0.03</v>
      </c>
      <c r="Z191" s="176">
        <v>0</v>
      </c>
      <c r="AA191" s="177">
        <f>Z191*K191</f>
        <v>0</v>
      </c>
      <c r="AR191" s="23" t="s">
        <v>436</v>
      </c>
      <c r="AT191" s="23" t="s">
        <v>656</v>
      </c>
      <c r="AU191" s="23" t="s">
        <v>87</v>
      </c>
      <c r="AY191" s="23" t="s">
        <v>192</v>
      </c>
      <c r="BE191" s="118">
        <f>IF(U191="základná",N191,0)</f>
        <v>0</v>
      </c>
      <c r="BF191" s="118">
        <f>IF(U191="znížená",N191,0)</f>
        <v>0</v>
      </c>
      <c r="BG191" s="118">
        <f>IF(U191="zákl. prenesená",N191,0)</f>
        <v>0</v>
      </c>
      <c r="BH191" s="118">
        <f>IF(U191="zníž. prenesená",N191,0)</f>
        <v>0</v>
      </c>
      <c r="BI191" s="118">
        <f>IF(U191="nulová",N191,0)</f>
        <v>0</v>
      </c>
      <c r="BJ191" s="23" t="s">
        <v>87</v>
      </c>
      <c r="BK191" s="118">
        <f>ROUND(L191*K191,2)</f>
        <v>0</v>
      </c>
      <c r="BL191" s="23" t="s">
        <v>294</v>
      </c>
      <c r="BM191" s="23" t="s">
        <v>767</v>
      </c>
    </row>
    <row r="192" spans="2:65" s="1" customFormat="1" ht="25.5" customHeight="1">
      <c r="B192" s="142"/>
      <c r="C192" s="215" t="s">
        <v>425</v>
      </c>
      <c r="D192" s="215" t="s">
        <v>656</v>
      </c>
      <c r="E192" s="216" t="s">
        <v>768</v>
      </c>
      <c r="F192" s="321" t="s">
        <v>769</v>
      </c>
      <c r="G192" s="321"/>
      <c r="H192" s="321"/>
      <c r="I192" s="321"/>
      <c r="J192" s="217" t="s">
        <v>196</v>
      </c>
      <c r="K192" s="218">
        <v>1</v>
      </c>
      <c r="L192" s="319">
        <v>0</v>
      </c>
      <c r="M192" s="319"/>
      <c r="N192" s="320">
        <f>ROUND(L192*K192,2)</f>
        <v>0</v>
      </c>
      <c r="O192" s="267"/>
      <c r="P192" s="267"/>
      <c r="Q192" s="267"/>
      <c r="R192" s="145"/>
      <c r="T192" s="175" t="s">
        <v>5</v>
      </c>
      <c r="U192" s="48" t="s">
        <v>42</v>
      </c>
      <c r="V192" s="40"/>
      <c r="W192" s="176">
        <f>V192*K192</f>
        <v>0</v>
      </c>
      <c r="X192" s="176">
        <v>0.03</v>
      </c>
      <c r="Y192" s="176">
        <f>X192*K192</f>
        <v>0.03</v>
      </c>
      <c r="Z192" s="176">
        <v>0</v>
      </c>
      <c r="AA192" s="177">
        <f>Z192*K192</f>
        <v>0</v>
      </c>
      <c r="AR192" s="23" t="s">
        <v>436</v>
      </c>
      <c r="AT192" s="23" t="s">
        <v>656</v>
      </c>
      <c r="AU192" s="23" t="s">
        <v>87</v>
      </c>
      <c r="AY192" s="23" t="s">
        <v>192</v>
      </c>
      <c r="BE192" s="118">
        <f>IF(U192="základná",N192,0)</f>
        <v>0</v>
      </c>
      <c r="BF192" s="118">
        <f>IF(U192="znížená",N192,0)</f>
        <v>0</v>
      </c>
      <c r="BG192" s="118">
        <f>IF(U192="zákl. prenesená",N192,0)</f>
        <v>0</v>
      </c>
      <c r="BH192" s="118">
        <f>IF(U192="zníž. prenesená",N192,0)</f>
        <v>0</v>
      </c>
      <c r="BI192" s="118">
        <f>IF(U192="nulová",N192,0)</f>
        <v>0</v>
      </c>
      <c r="BJ192" s="23" t="s">
        <v>87</v>
      </c>
      <c r="BK192" s="118">
        <f>ROUND(L192*K192,2)</f>
        <v>0</v>
      </c>
      <c r="BL192" s="23" t="s">
        <v>294</v>
      </c>
      <c r="BM192" s="23" t="s">
        <v>770</v>
      </c>
    </row>
    <row r="193" spans="2:65" s="1" customFormat="1" ht="38.25" customHeight="1">
      <c r="B193" s="142"/>
      <c r="C193" s="171" t="s">
        <v>432</v>
      </c>
      <c r="D193" s="171" t="s">
        <v>193</v>
      </c>
      <c r="E193" s="172" t="s">
        <v>771</v>
      </c>
      <c r="F193" s="268" t="s">
        <v>772</v>
      </c>
      <c r="G193" s="268"/>
      <c r="H193" s="268"/>
      <c r="I193" s="268"/>
      <c r="J193" s="173" t="s">
        <v>288</v>
      </c>
      <c r="K193" s="174">
        <v>1</v>
      </c>
      <c r="L193" s="277">
        <v>0</v>
      </c>
      <c r="M193" s="277"/>
      <c r="N193" s="267">
        <f>ROUND(L193*K193,2)</f>
        <v>0</v>
      </c>
      <c r="O193" s="267"/>
      <c r="P193" s="267"/>
      <c r="Q193" s="267"/>
      <c r="R193" s="145"/>
      <c r="T193" s="175" t="s">
        <v>5</v>
      </c>
      <c r="U193" s="48" t="s">
        <v>42</v>
      </c>
      <c r="V193" s="40"/>
      <c r="W193" s="176">
        <f>V193*K193</f>
        <v>0</v>
      </c>
      <c r="X193" s="176">
        <v>3.2000000000000003E-4</v>
      </c>
      <c r="Y193" s="176">
        <f>X193*K193</f>
        <v>3.2000000000000003E-4</v>
      </c>
      <c r="Z193" s="176">
        <v>0</v>
      </c>
      <c r="AA193" s="177">
        <f>Z193*K193</f>
        <v>0</v>
      </c>
      <c r="AR193" s="23" t="s">
        <v>294</v>
      </c>
      <c r="AT193" s="23" t="s">
        <v>193</v>
      </c>
      <c r="AU193" s="23" t="s">
        <v>87</v>
      </c>
      <c r="AY193" s="23" t="s">
        <v>192</v>
      </c>
      <c r="BE193" s="118">
        <f>IF(U193="základná",N193,0)</f>
        <v>0</v>
      </c>
      <c r="BF193" s="118">
        <f>IF(U193="znížená",N193,0)</f>
        <v>0</v>
      </c>
      <c r="BG193" s="118">
        <f>IF(U193="zákl. prenesená",N193,0)</f>
        <v>0</v>
      </c>
      <c r="BH193" s="118">
        <f>IF(U193="zníž. prenesená",N193,0)</f>
        <v>0</v>
      </c>
      <c r="BI193" s="118">
        <f>IF(U193="nulová",N193,0)</f>
        <v>0</v>
      </c>
      <c r="BJ193" s="23" t="s">
        <v>87</v>
      </c>
      <c r="BK193" s="118">
        <f>ROUND(L193*K193,2)</f>
        <v>0</v>
      </c>
      <c r="BL193" s="23" t="s">
        <v>294</v>
      </c>
      <c r="BM193" s="23" t="s">
        <v>773</v>
      </c>
    </row>
    <row r="194" spans="2:65" s="1" customFormat="1" ht="25.5" customHeight="1">
      <c r="B194" s="142"/>
      <c r="C194" s="215" t="s">
        <v>436</v>
      </c>
      <c r="D194" s="215" t="s">
        <v>656</v>
      </c>
      <c r="E194" s="216" t="s">
        <v>774</v>
      </c>
      <c r="F194" s="321" t="s">
        <v>775</v>
      </c>
      <c r="G194" s="321"/>
      <c r="H194" s="321"/>
      <c r="I194" s="321"/>
      <c r="J194" s="217" t="s">
        <v>288</v>
      </c>
      <c r="K194" s="218">
        <v>1</v>
      </c>
      <c r="L194" s="319">
        <v>0</v>
      </c>
      <c r="M194" s="319"/>
      <c r="N194" s="320">
        <f>ROUND(L194*K194,2)</f>
        <v>0</v>
      </c>
      <c r="O194" s="267"/>
      <c r="P194" s="267"/>
      <c r="Q194" s="267"/>
      <c r="R194" s="145"/>
      <c r="T194" s="175" t="s">
        <v>5</v>
      </c>
      <c r="U194" s="48" t="s">
        <v>42</v>
      </c>
      <c r="V194" s="40"/>
      <c r="W194" s="176">
        <f>V194*K194</f>
        <v>0</v>
      </c>
      <c r="X194" s="176">
        <v>4.0550000000000003E-2</v>
      </c>
      <c r="Y194" s="176">
        <f>X194*K194</f>
        <v>4.0550000000000003E-2</v>
      </c>
      <c r="Z194" s="176">
        <v>0</v>
      </c>
      <c r="AA194" s="177">
        <f>Z194*K194</f>
        <v>0</v>
      </c>
      <c r="AR194" s="23" t="s">
        <v>436</v>
      </c>
      <c r="AT194" s="23" t="s">
        <v>656</v>
      </c>
      <c r="AU194" s="23" t="s">
        <v>87</v>
      </c>
      <c r="AY194" s="23" t="s">
        <v>192</v>
      </c>
      <c r="BE194" s="118">
        <f>IF(U194="základná",N194,0)</f>
        <v>0</v>
      </c>
      <c r="BF194" s="118">
        <f>IF(U194="znížená",N194,0)</f>
        <v>0</v>
      </c>
      <c r="BG194" s="118">
        <f>IF(U194="zákl. prenesená",N194,0)</f>
        <v>0</v>
      </c>
      <c r="BH194" s="118">
        <f>IF(U194="zníž. prenesená",N194,0)</f>
        <v>0</v>
      </c>
      <c r="BI194" s="118">
        <f>IF(U194="nulová",N194,0)</f>
        <v>0</v>
      </c>
      <c r="BJ194" s="23" t="s">
        <v>87</v>
      </c>
      <c r="BK194" s="118">
        <f>ROUND(L194*K194,2)</f>
        <v>0</v>
      </c>
      <c r="BL194" s="23" t="s">
        <v>294</v>
      </c>
      <c r="BM194" s="23" t="s">
        <v>776</v>
      </c>
    </row>
    <row r="195" spans="2:65" s="1" customFormat="1" ht="49.9" customHeight="1">
      <c r="B195" s="39"/>
      <c r="C195" s="40"/>
      <c r="D195" s="162" t="s">
        <v>645</v>
      </c>
      <c r="E195" s="40"/>
      <c r="F195" s="40"/>
      <c r="G195" s="40"/>
      <c r="H195" s="40"/>
      <c r="I195" s="40"/>
      <c r="J195" s="40"/>
      <c r="K195" s="40"/>
      <c r="L195" s="40"/>
      <c r="M195" s="40"/>
      <c r="N195" s="312">
        <f t="shared" ref="N195:N200" si="15">BK195</f>
        <v>0</v>
      </c>
      <c r="O195" s="313"/>
      <c r="P195" s="313"/>
      <c r="Q195" s="313"/>
      <c r="R195" s="41"/>
      <c r="T195" s="209"/>
      <c r="U195" s="40"/>
      <c r="V195" s="40"/>
      <c r="W195" s="40"/>
      <c r="X195" s="40"/>
      <c r="Y195" s="40"/>
      <c r="Z195" s="40"/>
      <c r="AA195" s="78"/>
      <c r="AT195" s="23" t="s">
        <v>74</v>
      </c>
      <c r="AU195" s="23" t="s">
        <v>75</v>
      </c>
      <c r="AY195" s="23" t="s">
        <v>646</v>
      </c>
      <c r="BK195" s="118">
        <f>SUM(BK196:BK200)</f>
        <v>0</v>
      </c>
    </row>
    <row r="196" spans="2:65" s="1" customFormat="1" ht="22.35" customHeight="1">
      <c r="B196" s="39"/>
      <c r="C196" s="210" t="s">
        <v>5</v>
      </c>
      <c r="D196" s="210" t="s">
        <v>193</v>
      </c>
      <c r="E196" s="211" t="s">
        <v>5</v>
      </c>
      <c r="F196" s="314" t="s">
        <v>5</v>
      </c>
      <c r="G196" s="314"/>
      <c r="H196" s="314"/>
      <c r="I196" s="314"/>
      <c r="J196" s="212" t="s">
        <v>5</v>
      </c>
      <c r="K196" s="213"/>
      <c r="L196" s="277"/>
      <c r="M196" s="311"/>
      <c r="N196" s="311">
        <f t="shared" si="15"/>
        <v>0</v>
      </c>
      <c r="O196" s="311"/>
      <c r="P196" s="311"/>
      <c r="Q196" s="311"/>
      <c r="R196" s="41"/>
      <c r="T196" s="175" t="s">
        <v>5</v>
      </c>
      <c r="U196" s="214" t="s">
        <v>42</v>
      </c>
      <c r="V196" s="40"/>
      <c r="W196" s="40"/>
      <c r="X196" s="40"/>
      <c r="Y196" s="40"/>
      <c r="Z196" s="40"/>
      <c r="AA196" s="78"/>
      <c r="AT196" s="23" t="s">
        <v>646</v>
      </c>
      <c r="AU196" s="23" t="s">
        <v>82</v>
      </c>
      <c r="AY196" s="23" t="s">
        <v>646</v>
      </c>
      <c r="BE196" s="118">
        <f>IF(U196="základná",N196,0)</f>
        <v>0</v>
      </c>
      <c r="BF196" s="118">
        <f>IF(U196="znížená",N196,0)</f>
        <v>0</v>
      </c>
      <c r="BG196" s="118">
        <f>IF(U196="zákl. prenesená",N196,0)</f>
        <v>0</v>
      </c>
      <c r="BH196" s="118">
        <f>IF(U196="zníž. prenesená",N196,0)</f>
        <v>0</v>
      </c>
      <c r="BI196" s="118">
        <f>IF(U196="nulová",N196,0)</f>
        <v>0</v>
      </c>
      <c r="BJ196" s="23" t="s">
        <v>87</v>
      </c>
      <c r="BK196" s="118">
        <f>L196*K196</f>
        <v>0</v>
      </c>
    </row>
    <row r="197" spans="2:65" s="1" customFormat="1" ht="22.35" customHeight="1">
      <c r="B197" s="39"/>
      <c r="C197" s="210" t="s">
        <v>5</v>
      </c>
      <c r="D197" s="210" t="s">
        <v>193</v>
      </c>
      <c r="E197" s="211" t="s">
        <v>5</v>
      </c>
      <c r="F197" s="314" t="s">
        <v>5</v>
      </c>
      <c r="G197" s="314"/>
      <c r="H197" s="314"/>
      <c r="I197" s="314"/>
      <c r="J197" s="212" t="s">
        <v>5</v>
      </c>
      <c r="K197" s="213"/>
      <c r="L197" s="277"/>
      <c r="M197" s="311"/>
      <c r="N197" s="311">
        <f t="shared" si="15"/>
        <v>0</v>
      </c>
      <c r="O197" s="311"/>
      <c r="P197" s="311"/>
      <c r="Q197" s="311"/>
      <c r="R197" s="41"/>
      <c r="T197" s="175" t="s">
        <v>5</v>
      </c>
      <c r="U197" s="214" t="s">
        <v>42</v>
      </c>
      <c r="V197" s="40"/>
      <c r="W197" s="40"/>
      <c r="X197" s="40"/>
      <c r="Y197" s="40"/>
      <c r="Z197" s="40"/>
      <c r="AA197" s="78"/>
      <c r="AT197" s="23" t="s">
        <v>646</v>
      </c>
      <c r="AU197" s="23" t="s">
        <v>82</v>
      </c>
      <c r="AY197" s="23" t="s">
        <v>646</v>
      </c>
      <c r="BE197" s="118">
        <f>IF(U197="základná",N197,0)</f>
        <v>0</v>
      </c>
      <c r="BF197" s="118">
        <f>IF(U197="znížená",N197,0)</f>
        <v>0</v>
      </c>
      <c r="BG197" s="118">
        <f>IF(U197="zákl. prenesená",N197,0)</f>
        <v>0</v>
      </c>
      <c r="BH197" s="118">
        <f>IF(U197="zníž. prenesená",N197,0)</f>
        <v>0</v>
      </c>
      <c r="BI197" s="118">
        <f>IF(U197="nulová",N197,0)</f>
        <v>0</v>
      </c>
      <c r="BJ197" s="23" t="s">
        <v>87</v>
      </c>
      <c r="BK197" s="118">
        <f>L197*K197</f>
        <v>0</v>
      </c>
    </row>
    <row r="198" spans="2:65" s="1" customFormat="1" ht="22.35" customHeight="1">
      <c r="B198" s="39"/>
      <c r="C198" s="210" t="s">
        <v>5</v>
      </c>
      <c r="D198" s="210" t="s">
        <v>193</v>
      </c>
      <c r="E198" s="211" t="s">
        <v>5</v>
      </c>
      <c r="F198" s="314" t="s">
        <v>5</v>
      </c>
      <c r="G198" s="314"/>
      <c r="H198" s="314"/>
      <c r="I198" s="314"/>
      <c r="J198" s="212" t="s">
        <v>5</v>
      </c>
      <c r="K198" s="213"/>
      <c r="L198" s="277"/>
      <c r="M198" s="311"/>
      <c r="N198" s="311">
        <f t="shared" si="15"/>
        <v>0</v>
      </c>
      <c r="O198" s="311"/>
      <c r="P198" s="311"/>
      <c r="Q198" s="311"/>
      <c r="R198" s="41"/>
      <c r="T198" s="175" t="s">
        <v>5</v>
      </c>
      <c r="U198" s="214" t="s">
        <v>42</v>
      </c>
      <c r="V198" s="40"/>
      <c r="W198" s="40"/>
      <c r="X198" s="40"/>
      <c r="Y198" s="40"/>
      <c r="Z198" s="40"/>
      <c r="AA198" s="78"/>
      <c r="AT198" s="23" t="s">
        <v>646</v>
      </c>
      <c r="AU198" s="23" t="s">
        <v>82</v>
      </c>
      <c r="AY198" s="23" t="s">
        <v>646</v>
      </c>
      <c r="BE198" s="118">
        <f>IF(U198="základná",N198,0)</f>
        <v>0</v>
      </c>
      <c r="BF198" s="118">
        <f>IF(U198="znížená",N198,0)</f>
        <v>0</v>
      </c>
      <c r="BG198" s="118">
        <f>IF(U198="zákl. prenesená",N198,0)</f>
        <v>0</v>
      </c>
      <c r="BH198" s="118">
        <f>IF(U198="zníž. prenesená",N198,0)</f>
        <v>0</v>
      </c>
      <c r="BI198" s="118">
        <f>IF(U198="nulová",N198,0)</f>
        <v>0</v>
      </c>
      <c r="BJ198" s="23" t="s">
        <v>87</v>
      </c>
      <c r="BK198" s="118">
        <f>L198*K198</f>
        <v>0</v>
      </c>
    </row>
    <row r="199" spans="2:65" s="1" customFormat="1" ht="22.35" customHeight="1">
      <c r="B199" s="39"/>
      <c r="C199" s="210" t="s">
        <v>5</v>
      </c>
      <c r="D199" s="210" t="s">
        <v>193</v>
      </c>
      <c r="E199" s="211" t="s">
        <v>5</v>
      </c>
      <c r="F199" s="314" t="s">
        <v>5</v>
      </c>
      <c r="G199" s="314"/>
      <c r="H199" s="314"/>
      <c r="I199" s="314"/>
      <c r="J199" s="212" t="s">
        <v>5</v>
      </c>
      <c r="K199" s="213"/>
      <c r="L199" s="277"/>
      <c r="M199" s="311"/>
      <c r="N199" s="311">
        <f t="shared" si="15"/>
        <v>0</v>
      </c>
      <c r="O199" s="311"/>
      <c r="P199" s="311"/>
      <c r="Q199" s="311"/>
      <c r="R199" s="41"/>
      <c r="T199" s="175" t="s">
        <v>5</v>
      </c>
      <c r="U199" s="214" t="s">
        <v>42</v>
      </c>
      <c r="V199" s="40"/>
      <c r="W199" s="40"/>
      <c r="X199" s="40"/>
      <c r="Y199" s="40"/>
      <c r="Z199" s="40"/>
      <c r="AA199" s="78"/>
      <c r="AT199" s="23" t="s">
        <v>646</v>
      </c>
      <c r="AU199" s="23" t="s">
        <v>82</v>
      </c>
      <c r="AY199" s="23" t="s">
        <v>646</v>
      </c>
      <c r="BE199" s="118">
        <f>IF(U199="základná",N199,0)</f>
        <v>0</v>
      </c>
      <c r="BF199" s="118">
        <f>IF(U199="znížená",N199,0)</f>
        <v>0</v>
      </c>
      <c r="BG199" s="118">
        <f>IF(U199="zákl. prenesená",N199,0)</f>
        <v>0</v>
      </c>
      <c r="BH199" s="118">
        <f>IF(U199="zníž. prenesená",N199,0)</f>
        <v>0</v>
      </c>
      <c r="BI199" s="118">
        <f>IF(U199="nulová",N199,0)</f>
        <v>0</v>
      </c>
      <c r="BJ199" s="23" t="s">
        <v>87</v>
      </c>
      <c r="BK199" s="118">
        <f>L199*K199</f>
        <v>0</v>
      </c>
    </row>
    <row r="200" spans="2:65" s="1" customFormat="1" ht="22.35" customHeight="1">
      <c r="B200" s="39"/>
      <c r="C200" s="210" t="s">
        <v>5</v>
      </c>
      <c r="D200" s="210" t="s">
        <v>193</v>
      </c>
      <c r="E200" s="211" t="s">
        <v>5</v>
      </c>
      <c r="F200" s="314" t="s">
        <v>5</v>
      </c>
      <c r="G200" s="314"/>
      <c r="H200" s="314"/>
      <c r="I200" s="314"/>
      <c r="J200" s="212" t="s">
        <v>5</v>
      </c>
      <c r="K200" s="213"/>
      <c r="L200" s="277"/>
      <c r="M200" s="311"/>
      <c r="N200" s="311">
        <f t="shared" si="15"/>
        <v>0</v>
      </c>
      <c r="O200" s="311"/>
      <c r="P200" s="311"/>
      <c r="Q200" s="311"/>
      <c r="R200" s="41"/>
      <c r="T200" s="175" t="s">
        <v>5</v>
      </c>
      <c r="U200" s="214" t="s">
        <v>42</v>
      </c>
      <c r="V200" s="60"/>
      <c r="W200" s="60"/>
      <c r="X200" s="60"/>
      <c r="Y200" s="60"/>
      <c r="Z200" s="60"/>
      <c r="AA200" s="62"/>
      <c r="AT200" s="23" t="s">
        <v>646</v>
      </c>
      <c r="AU200" s="23" t="s">
        <v>82</v>
      </c>
      <c r="AY200" s="23" t="s">
        <v>646</v>
      </c>
      <c r="BE200" s="118">
        <f>IF(U200="základná",N200,0)</f>
        <v>0</v>
      </c>
      <c r="BF200" s="118">
        <f>IF(U200="znížená",N200,0)</f>
        <v>0</v>
      </c>
      <c r="BG200" s="118">
        <f>IF(U200="zákl. prenesená",N200,0)</f>
        <v>0</v>
      </c>
      <c r="BH200" s="118">
        <f>IF(U200="zníž. prenesená",N200,0)</f>
        <v>0</v>
      </c>
      <c r="BI200" s="118">
        <f>IF(U200="nulová",N200,0)</f>
        <v>0</v>
      </c>
      <c r="BJ200" s="23" t="s">
        <v>87</v>
      </c>
      <c r="BK200" s="118">
        <f>L200*K200</f>
        <v>0</v>
      </c>
    </row>
    <row r="201" spans="2:65" s="1" customFormat="1" ht="6.95" customHeight="1">
      <c r="B201" s="63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5"/>
    </row>
  </sheetData>
  <mergeCells count="223">
    <mergeCell ref="F186:I186"/>
    <mergeCell ref="F185:I185"/>
    <mergeCell ref="F187:I187"/>
    <mergeCell ref="F188:I188"/>
    <mergeCell ref="F189:I189"/>
    <mergeCell ref="F190:I190"/>
    <mergeCell ref="F191:I191"/>
    <mergeCell ref="F192:I192"/>
    <mergeCell ref="F193:I193"/>
    <mergeCell ref="F194:I194"/>
    <mergeCell ref="F196:I196"/>
    <mergeCell ref="F197:I197"/>
    <mergeCell ref="F198:I198"/>
    <mergeCell ref="F199:I199"/>
    <mergeCell ref="F200:I200"/>
    <mergeCell ref="F140:I140"/>
    <mergeCell ref="F143:I143"/>
    <mergeCell ref="F141:I141"/>
    <mergeCell ref="F142:I142"/>
    <mergeCell ref="F144:I144"/>
    <mergeCell ref="F145:I145"/>
    <mergeCell ref="F146:I146"/>
    <mergeCell ref="F147:I147"/>
    <mergeCell ref="F148:I148"/>
    <mergeCell ref="F149:I149"/>
    <mergeCell ref="F150:I150"/>
    <mergeCell ref="F151:I151"/>
    <mergeCell ref="F152:I152"/>
    <mergeCell ref="F153:I153"/>
    <mergeCell ref="F161:I161"/>
    <mergeCell ref="F162:I162"/>
    <mergeCell ref="F163:I163"/>
    <mergeCell ref="F164:I164"/>
    <mergeCell ref="L172:M172"/>
    <mergeCell ref="L169:M169"/>
    <mergeCell ref="L175:M175"/>
    <mergeCell ref="L178:M178"/>
    <mergeCell ref="L182:M182"/>
    <mergeCell ref="L190:M190"/>
    <mergeCell ref="L191:M191"/>
    <mergeCell ref="L192:M192"/>
    <mergeCell ref="L193:M193"/>
    <mergeCell ref="L194:M194"/>
    <mergeCell ref="L196:M196"/>
    <mergeCell ref="L197:M197"/>
    <mergeCell ref="L198:M198"/>
    <mergeCell ref="L199:M199"/>
    <mergeCell ref="L200:M200"/>
    <mergeCell ref="N193:Q193"/>
    <mergeCell ref="N190:Q190"/>
    <mergeCell ref="N191:Q191"/>
    <mergeCell ref="N192:Q192"/>
    <mergeCell ref="N194:Q194"/>
    <mergeCell ref="N196:Q196"/>
    <mergeCell ref="N197:Q197"/>
    <mergeCell ref="N198:Q198"/>
    <mergeCell ref="N199:Q199"/>
    <mergeCell ref="N200:Q200"/>
    <mergeCell ref="N195:Q195"/>
    <mergeCell ref="L152:M152"/>
    <mergeCell ref="N152:Q152"/>
    <mergeCell ref="L153:M153"/>
    <mergeCell ref="N153:Q153"/>
    <mergeCell ref="N154:Q154"/>
    <mergeCell ref="N155:Q155"/>
    <mergeCell ref="N156:Q156"/>
    <mergeCell ref="N157:Q157"/>
    <mergeCell ref="N158:Q158"/>
    <mergeCell ref="L163:M163"/>
    <mergeCell ref="L164:M164"/>
    <mergeCell ref="L165:M165"/>
    <mergeCell ref="L166:M166"/>
    <mergeCell ref="L167:M167"/>
    <mergeCell ref="L168:M168"/>
    <mergeCell ref="N159:Q159"/>
    <mergeCell ref="N160:Q160"/>
    <mergeCell ref="F154:I154"/>
    <mergeCell ref="F157:I157"/>
    <mergeCell ref="F155:I155"/>
    <mergeCell ref="F156:I156"/>
    <mergeCell ref="F158:I158"/>
    <mergeCell ref="F159:I159"/>
    <mergeCell ref="F160:I160"/>
    <mergeCell ref="L154:M154"/>
    <mergeCell ref="L159:M159"/>
    <mergeCell ref="L155:M155"/>
    <mergeCell ref="L156:M156"/>
    <mergeCell ref="L157:M157"/>
    <mergeCell ref="L158:M158"/>
    <mergeCell ref="L160:M160"/>
    <mergeCell ref="L161:M161"/>
    <mergeCell ref="L162:M162"/>
    <mergeCell ref="F173:I173"/>
    <mergeCell ref="F174:I174"/>
    <mergeCell ref="F175:I175"/>
    <mergeCell ref="F176:I176"/>
    <mergeCell ref="F177:I177"/>
    <mergeCell ref="F165:I165"/>
    <mergeCell ref="F166:I166"/>
    <mergeCell ref="F167:I167"/>
    <mergeCell ref="F168:I168"/>
    <mergeCell ref="F178:I178"/>
    <mergeCell ref="F179:I179"/>
    <mergeCell ref="F180:I180"/>
    <mergeCell ref="F182:I182"/>
    <mergeCell ref="F183:I183"/>
    <mergeCell ref="F184:I184"/>
    <mergeCell ref="N161:Q161"/>
    <mergeCell ref="N164:Q164"/>
    <mergeCell ref="N162:Q162"/>
    <mergeCell ref="N163:Q163"/>
    <mergeCell ref="N165:Q165"/>
    <mergeCell ref="N166:Q166"/>
    <mergeCell ref="N167:Q167"/>
    <mergeCell ref="N168:Q168"/>
    <mergeCell ref="N169:Q169"/>
    <mergeCell ref="N172:Q172"/>
    <mergeCell ref="N175:Q175"/>
    <mergeCell ref="N178:Q178"/>
    <mergeCell ref="N182:Q182"/>
    <mergeCell ref="N181:Q181"/>
    <mergeCell ref="F169:I169"/>
    <mergeCell ref="F170:I170"/>
    <mergeCell ref="F171:I171"/>
    <mergeCell ref="F172:I172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D97:H97"/>
    <mergeCell ref="N94:Q94"/>
    <mergeCell ref="N96:Q96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L129:M129"/>
    <mergeCell ref="N129:Q129"/>
    <mergeCell ref="F129:I129"/>
    <mergeCell ref="L104:Q104"/>
    <mergeCell ref="C110:Q110"/>
    <mergeCell ref="F112:P112"/>
    <mergeCell ref="F113:P113"/>
    <mergeCell ref="F114:P114"/>
    <mergeCell ref="M116:P116"/>
    <mergeCell ref="M118:Q118"/>
    <mergeCell ref="M119:Q119"/>
    <mergeCell ref="L121:M121"/>
    <mergeCell ref="N121:Q121"/>
    <mergeCell ref="F121:I121"/>
    <mergeCell ref="N122:Q122"/>
    <mergeCell ref="N123:Q123"/>
    <mergeCell ref="N124:Q124"/>
    <mergeCell ref="F125:I125"/>
    <mergeCell ref="F128:I128"/>
    <mergeCell ref="L125:M125"/>
    <mergeCell ref="N125:Q125"/>
    <mergeCell ref="F126:I126"/>
    <mergeCell ref="F127:I127"/>
    <mergeCell ref="L128:M128"/>
    <mergeCell ref="N128:Q128"/>
    <mergeCell ref="F137:I137"/>
    <mergeCell ref="F138:I138"/>
    <mergeCell ref="F139:I139"/>
    <mergeCell ref="N133:Q133"/>
    <mergeCell ref="F134:I134"/>
    <mergeCell ref="F132:I132"/>
    <mergeCell ref="F130:I130"/>
    <mergeCell ref="F131:I131"/>
    <mergeCell ref="L132:M132"/>
    <mergeCell ref="L134:M134"/>
    <mergeCell ref="N134:Q134"/>
    <mergeCell ref="F135:I135"/>
    <mergeCell ref="F136:I136"/>
    <mergeCell ref="N132:Q132"/>
  </mergeCells>
  <dataValidations count="2">
    <dataValidation type="list" allowBlank="1" showInputMessage="1" showErrorMessage="1" error="Povolené sú hodnoty K, M." sqref="D196:D201" xr:uid="{00000000-0002-0000-0200-000000000000}">
      <formula1>"K, M"</formula1>
    </dataValidation>
    <dataValidation type="list" allowBlank="1" showInputMessage="1" showErrorMessage="1" error="Povolené sú hodnoty základná, znížená, nulová." sqref="U196:U201" xr:uid="{00000000-0002-0000-0200-000001000000}">
      <formula1>"základná, znížená, nulová"</formula1>
    </dataValidation>
  </dataValidations>
  <hyperlinks>
    <hyperlink ref="F1:G1" location="C2" display="1) Krycí list rozpočtu" xr:uid="{00000000-0004-0000-0200-000000000000}"/>
    <hyperlink ref="H1:K1" location="C87" display="2) Rekapitulácia rozpočtu" xr:uid="{00000000-0004-0000-0200-000001000000}"/>
    <hyperlink ref="L1" location="C121" display="3) Rozpočet" xr:uid="{00000000-0004-0000-0200-000002000000}"/>
    <hyperlink ref="S1:T1" location="'Rekapitulácia stavby'!C2" display="Rekapitulácia stavby" xr:uid="{00000000-0004-0000-02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N244"/>
  <sheetViews>
    <sheetView showGridLines="0" workbookViewId="0">
      <pane ySplit="1" topLeftCell="A20" activePane="bottomLeft" state="frozen"/>
      <selection pane="bottomLeft" activeCell="O10" sqref="O10:P1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6"/>
      <c r="B1" s="16"/>
      <c r="C1" s="16"/>
      <c r="D1" s="17" t="s">
        <v>1</v>
      </c>
      <c r="E1" s="16"/>
      <c r="F1" s="18" t="s">
        <v>137</v>
      </c>
      <c r="G1" s="18"/>
      <c r="H1" s="309" t="s">
        <v>138</v>
      </c>
      <c r="I1" s="309"/>
      <c r="J1" s="309"/>
      <c r="K1" s="309"/>
      <c r="L1" s="18" t="s">
        <v>139</v>
      </c>
      <c r="M1" s="16"/>
      <c r="N1" s="16"/>
      <c r="O1" s="17" t="s">
        <v>140</v>
      </c>
      <c r="P1" s="16"/>
      <c r="Q1" s="16"/>
      <c r="R1" s="16"/>
      <c r="S1" s="18" t="s">
        <v>141</v>
      </c>
      <c r="T1" s="18"/>
      <c r="U1" s="126"/>
      <c r="V1" s="126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50000000000003" customHeight="1">
      <c r="C2" s="246" t="s">
        <v>7</v>
      </c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S2" s="248" t="s">
        <v>8</v>
      </c>
      <c r="T2" s="249"/>
      <c r="U2" s="249"/>
      <c r="V2" s="249"/>
      <c r="W2" s="249"/>
      <c r="X2" s="249"/>
      <c r="Y2" s="249"/>
      <c r="Z2" s="249"/>
      <c r="AA2" s="249"/>
      <c r="AB2" s="249"/>
      <c r="AC2" s="249"/>
      <c r="AT2" s="23" t="s">
        <v>94</v>
      </c>
    </row>
    <row r="3" spans="1:6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75</v>
      </c>
    </row>
    <row r="4" spans="1:66" ht="36.950000000000003" customHeight="1">
      <c r="B4" s="27"/>
      <c r="C4" s="242" t="s">
        <v>142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8"/>
      <c r="T4" s="22" t="s">
        <v>12</v>
      </c>
      <c r="AT4" s="23" t="s">
        <v>6</v>
      </c>
    </row>
    <row r="5" spans="1:66" ht="6.95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pans="1:66" ht="25.35" customHeight="1">
      <c r="B6" s="27"/>
      <c r="C6" s="30"/>
      <c r="D6" s="34" t="s">
        <v>18</v>
      </c>
      <c r="E6" s="30"/>
      <c r="F6" s="295" t="str">
        <f>'Rekapitulácia stavby'!K6</f>
        <v>Komunitné centrum Vyšný Orlík</v>
      </c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30"/>
      <c r="R6" s="28"/>
    </row>
    <row r="7" spans="1:66" ht="25.35" customHeight="1">
      <c r="B7" s="27"/>
      <c r="C7" s="30"/>
      <c r="D7" s="34" t="s">
        <v>143</v>
      </c>
      <c r="E7" s="30"/>
      <c r="F7" s="295" t="s">
        <v>144</v>
      </c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30"/>
      <c r="R7" s="28"/>
    </row>
    <row r="8" spans="1:66" s="1" customFormat="1" ht="32.85" customHeight="1">
      <c r="B8" s="39"/>
      <c r="C8" s="40"/>
      <c r="D8" s="33" t="s">
        <v>145</v>
      </c>
      <c r="E8" s="40"/>
      <c r="F8" s="233" t="s">
        <v>777</v>
      </c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40"/>
      <c r="R8" s="41"/>
    </row>
    <row r="9" spans="1:66" s="1" customFormat="1" ht="14.45" customHeight="1">
      <c r="B9" s="39"/>
      <c r="C9" s="40"/>
      <c r="D9" s="34" t="s">
        <v>20</v>
      </c>
      <c r="E9" s="40"/>
      <c r="F9" s="32" t="s">
        <v>5</v>
      </c>
      <c r="G9" s="40"/>
      <c r="H9" s="40"/>
      <c r="I9" s="40"/>
      <c r="J9" s="40"/>
      <c r="K9" s="40"/>
      <c r="L9" s="40"/>
      <c r="M9" s="34" t="s">
        <v>21</v>
      </c>
      <c r="N9" s="40"/>
      <c r="O9" s="32" t="s">
        <v>5</v>
      </c>
      <c r="P9" s="40"/>
      <c r="Q9" s="40"/>
      <c r="R9" s="41"/>
    </row>
    <row r="10" spans="1:66" s="1" customFormat="1" ht="14.45" customHeight="1">
      <c r="B10" s="39"/>
      <c r="C10" s="40"/>
      <c r="D10" s="34" t="s">
        <v>22</v>
      </c>
      <c r="E10" s="40"/>
      <c r="F10" s="32" t="s">
        <v>23</v>
      </c>
      <c r="G10" s="40"/>
      <c r="H10" s="40"/>
      <c r="I10" s="40"/>
      <c r="J10" s="40"/>
      <c r="K10" s="40"/>
      <c r="L10" s="40"/>
      <c r="M10" s="34" t="s">
        <v>24</v>
      </c>
      <c r="N10" s="40"/>
      <c r="O10" s="310"/>
      <c r="P10" s="297"/>
      <c r="Q10" s="40"/>
      <c r="R10" s="41"/>
    </row>
    <row r="11" spans="1:66" s="1" customFormat="1" ht="10.9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</row>
    <row r="12" spans="1:66" s="1" customFormat="1" ht="14.45" customHeight="1">
      <c r="B12" s="39"/>
      <c r="C12" s="40"/>
      <c r="D12" s="34" t="s">
        <v>25</v>
      </c>
      <c r="E12" s="40"/>
      <c r="F12" s="40"/>
      <c r="G12" s="40"/>
      <c r="H12" s="40"/>
      <c r="I12" s="40"/>
      <c r="J12" s="40"/>
      <c r="K12" s="40"/>
      <c r="L12" s="40"/>
      <c r="M12" s="34" t="s">
        <v>26</v>
      </c>
      <c r="N12" s="40"/>
      <c r="O12" s="250" t="str">
        <f>IF('Rekapitulácia stavby'!AN10="","",'Rekapitulácia stavby'!AN10)</f>
        <v/>
      </c>
      <c r="P12" s="250"/>
      <c r="Q12" s="40"/>
      <c r="R12" s="41"/>
    </row>
    <row r="13" spans="1:66" s="1" customFormat="1" ht="18" customHeight="1">
      <c r="B13" s="39"/>
      <c r="C13" s="40"/>
      <c r="D13" s="40"/>
      <c r="E13" s="32" t="str">
        <f>IF('Rekapitulácia stavby'!E11="","",'Rekapitulácia stavby'!E11)</f>
        <v xml:space="preserve"> </v>
      </c>
      <c r="F13" s="40"/>
      <c r="G13" s="40"/>
      <c r="H13" s="40"/>
      <c r="I13" s="40"/>
      <c r="J13" s="40"/>
      <c r="K13" s="40"/>
      <c r="L13" s="40"/>
      <c r="M13" s="34" t="s">
        <v>28</v>
      </c>
      <c r="N13" s="40"/>
      <c r="O13" s="250" t="str">
        <f>IF('Rekapitulácia stavby'!AN11="","",'Rekapitulácia stavby'!AN11)</f>
        <v/>
      </c>
      <c r="P13" s="250"/>
      <c r="Q13" s="40"/>
      <c r="R13" s="41"/>
    </row>
    <row r="14" spans="1:66" s="1" customFormat="1" ht="6.95" customHeight="1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</row>
    <row r="15" spans="1:66" s="1" customFormat="1" ht="14.45" customHeight="1">
      <c r="B15" s="39"/>
      <c r="C15" s="40"/>
      <c r="D15" s="34" t="s">
        <v>29</v>
      </c>
      <c r="E15" s="40"/>
      <c r="F15" s="40"/>
      <c r="G15" s="40"/>
      <c r="H15" s="40"/>
      <c r="I15" s="40"/>
      <c r="J15" s="40"/>
      <c r="K15" s="40"/>
      <c r="L15" s="40"/>
      <c r="M15" s="34" t="s">
        <v>26</v>
      </c>
      <c r="N15" s="40"/>
      <c r="O15" s="307" t="str">
        <f>IF('Rekapitulácia stavby'!AN13="","",'Rekapitulácia stavby'!AN13)</f>
        <v/>
      </c>
      <c r="P15" s="250"/>
      <c r="Q15" s="40"/>
      <c r="R15" s="41"/>
    </row>
    <row r="16" spans="1:66" s="1" customFormat="1" ht="18" customHeight="1">
      <c r="B16" s="39"/>
      <c r="C16" s="40"/>
      <c r="D16" s="40"/>
      <c r="E16" s="307" t="str">
        <f>IF('Rekapitulácia stavby'!E14="","",'Rekapitulácia stavby'!E14)</f>
        <v/>
      </c>
      <c r="F16" s="308"/>
      <c r="G16" s="308"/>
      <c r="H16" s="308"/>
      <c r="I16" s="308"/>
      <c r="J16" s="308"/>
      <c r="K16" s="308"/>
      <c r="L16" s="308"/>
      <c r="M16" s="34" t="s">
        <v>28</v>
      </c>
      <c r="N16" s="40"/>
      <c r="O16" s="307" t="str">
        <f>IF('Rekapitulácia stavby'!AN14="","",'Rekapitulácia stavby'!AN14)</f>
        <v/>
      </c>
      <c r="P16" s="250"/>
      <c r="Q16" s="40"/>
      <c r="R16" s="41"/>
    </row>
    <row r="17" spans="2:18" s="1" customFormat="1" ht="6.95" customHeight="1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</row>
    <row r="18" spans="2:18" s="1" customFormat="1" ht="14.45" customHeight="1">
      <c r="B18" s="39"/>
      <c r="C18" s="40"/>
      <c r="D18" s="34" t="s">
        <v>30</v>
      </c>
      <c r="E18" s="40"/>
      <c r="F18" s="40"/>
      <c r="G18" s="40"/>
      <c r="H18" s="40"/>
      <c r="I18" s="40"/>
      <c r="J18" s="40"/>
      <c r="K18" s="40"/>
      <c r="L18" s="40"/>
      <c r="M18" s="34" t="s">
        <v>26</v>
      </c>
      <c r="N18" s="40"/>
      <c r="O18" s="250" t="s">
        <v>5</v>
      </c>
      <c r="P18" s="250"/>
      <c r="Q18" s="40"/>
      <c r="R18" s="41"/>
    </row>
    <row r="19" spans="2:18" s="1" customFormat="1" ht="18" customHeight="1">
      <c r="B19" s="39"/>
      <c r="C19" s="40"/>
      <c r="D19" s="40"/>
      <c r="E19" s="32" t="s">
        <v>31</v>
      </c>
      <c r="F19" s="40"/>
      <c r="G19" s="40"/>
      <c r="H19" s="40"/>
      <c r="I19" s="40"/>
      <c r="J19" s="40"/>
      <c r="K19" s="40"/>
      <c r="L19" s="40"/>
      <c r="M19" s="34" t="s">
        <v>28</v>
      </c>
      <c r="N19" s="40"/>
      <c r="O19" s="250" t="s">
        <v>5</v>
      </c>
      <c r="P19" s="250"/>
      <c r="Q19" s="40"/>
      <c r="R19" s="41"/>
    </row>
    <row r="20" spans="2:18" s="1" customFormat="1" ht="6.95" customHeight="1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2:18" s="1" customFormat="1" ht="14.45" customHeight="1">
      <c r="B21" s="39"/>
      <c r="C21" s="40"/>
      <c r="D21" s="34" t="s">
        <v>33</v>
      </c>
      <c r="E21" s="40"/>
      <c r="F21" s="40"/>
      <c r="G21" s="40"/>
      <c r="H21" s="40"/>
      <c r="I21" s="40"/>
      <c r="J21" s="40"/>
      <c r="K21" s="40"/>
      <c r="L21" s="40"/>
      <c r="M21" s="34" t="s">
        <v>26</v>
      </c>
      <c r="N21" s="40"/>
      <c r="O21" s="250" t="s">
        <v>5</v>
      </c>
      <c r="P21" s="250"/>
      <c r="Q21" s="40"/>
      <c r="R21" s="41"/>
    </row>
    <row r="22" spans="2:18" s="1" customFormat="1" ht="18" customHeight="1">
      <c r="B22" s="39"/>
      <c r="C22" s="40"/>
      <c r="D22" s="40"/>
      <c r="E22" s="32" t="s">
        <v>34</v>
      </c>
      <c r="F22" s="40"/>
      <c r="G22" s="40"/>
      <c r="H22" s="40"/>
      <c r="I22" s="40"/>
      <c r="J22" s="40"/>
      <c r="K22" s="40"/>
      <c r="L22" s="40"/>
      <c r="M22" s="34" t="s">
        <v>28</v>
      </c>
      <c r="N22" s="40"/>
      <c r="O22" s="250" t="s">
        <v>5</v>
      </c>
      <c r="P22" s="250"/>
      <c r="Q22" s="40"/>
      <c r="R22" s="41"/>
    </row>
    <row r="23" spans="2:18" s="1" customFormat="1" ht="6.95" customHeight="1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4.45" customHeight="1">
      <c r="B24" s="39"/>
      <c r="C24" s="40"/>
      <c r="D24" s="34" t="s">
        <v>35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2:18" s="1" customFormat="1" ht="16.5" customHeight="1">
      <c r="B25" s="39"/>
      <c r="C25" s="40"/>
      <c r="D25" s="40"/>
      <c r="E25" s="263" t="s">
        <v>5</v>
      </c>
      <c r="F25" s="263"/>
      <c r="G25" s="263"/>
      <c r="H25" s="263"/>
      <c r="I25" s="263"/>
      <c r="J25" s="263"/>
      <c r="K25" s="263"/>
      <c r="L25" s="263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2:18" s="1" customFormat="1" ht="6.95" customHeight="1">
      <c r="B27" s="39"/>
      <c r="C27" s="4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40"/>
      <c r="R27" s="41"/>
    </row>
    <row r="28" spans="2:18" s="1" customFormat="1" ht="14.45" customHeight="1">
      <c r="B28" s="39"/>
      <c r="C28" s="40"/>
      <c r="D28" s="127" t="s">
        <v>147</v>
      </c>
      <c r="E28" s="40"/>
      <c r="F28" s="40"/>
      <c r="G28" s="40"/>
      <c r="H28" s="40"/>
      <c r="I28" s="40"/>
      <c r="J28" s="40"/>
      <c r="K28" s="40"/>
      <c r="L28" s="40"/>
      <c r="M28" s="264">
        <f>N89</f>
        <v>0</v>
      </c>
      <c r="N28" s="264"/>
      <c r="O28" s="264"/>
      <c r="P28" s="264"/>
      <c r="Q28" s="40"/>
      <c r="R28" s="41"/>
    </row>
    <row r="29" spans="2:18" s="1" customFormat="1" ht="14.45" customHeight="1">
      <c r="B29" s="39"/>
      <c r="C29" s="40"/>
      <c r="D29" s="38" t="s">
        <v>131</v>
      </c>
      <c r="E29" s="40"/>
      <c r="F29" s="40"/>
      <c r="G29" s="40"/>
      <c r="H29" s="40"/>
      <c r="I29" s="40"/>
      <c r="J29" s="40"/>
      <c r="K29" s="40"/>
      <c r="L29" s="40"/>
      <c r="M29" s="264">
        <f>N100</f>
        <v>0</v>
      </c>
      <c r="N29" s="264"/>
      <c r="O29" s="264"/>
      <c r="P29" s="264"/>
      <c r="Q29" s="40"/>
      <c r="R29" s="41"/>
    </row>
    <row r="30" spans="2:18" s="1" customFormat="1" ht="6.95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2:18" s="1" customFormat="1" ht="25.35" customHeight="1">
      <c r="B31" s="39"/>
      <c r="C31" s="40"/>
      <c r="D31" s="128" t="s">
        <v>38</v>
      </c>
      <c r="E31" s="40"/>
      <c r="F31" s="40"/>
      <c r="G31" s="40"/>
      <c r="H31" s="40"/>
      <c r="I31" s="40"/>
      <c r="J31" s="40"/>
      <c r="K31" s="40"/>
      <c r="L31" s="40"/>
      <c r="M31" s="306">
        <f>ROUND(M28+M29,2)</f>
        <v>0</v>
      </c>
      <c r="N31" s="294"/>
      <c r="O31" s="294"/>
      <c r="P31" s="294"/>
      <c r="Q31" s="40"/>
      <c r="R31" s="41"/>
    </row>
    <row r="32" spans="2:18" s="1" customFormat="1" ht="6.95" customHeight="1">
      <c r="B32" s="39"/>
      <c r="C32" s="40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40"/>
      <c r="R32" s="41"/>
    </row>
    <row r="33" spans="2:18" s="1" customFormat="1" ht="14.45" customHeight="1">
      <c r="B33" s="39"/>
      <c r="C33" s="40"/>
      <c r="D33" s="46" t="s">
        <v>39</v>
      </c>
      <c r="E33" s="46" t="s">
        <v>40</v>
      </c>
      <c r="F33" s="47">
        <v>0.2</v>
      </c>
      <c r="G33" s="129" t="s">
        <v>41</v>
      </c>
      <c r="H33" s="303">
        <f>ROUND((((SUM(BE100:BE107)+SUM(BE126:BE237))+SUM(BE239:BE243))),2)</f>
        <v>0</v>
      </c>
      <c r="I33" s="294"/>
      <c r="J33" s="294"/>
      <c r="K33" s="40"/>
      <c r="L33" s="40"/>
      <c r="M33" s="303">
        <f>ROUND(((ROUND((SUM(BE100:BE107)+SUM(BE126:BE237)), 2)*F33)+SUM(BE239:BE243)*F33),2)</f>
        <v>0</v>
      </c>
      <c r="N33" s="294"/>
      <c r="O33" s="294"/>
      <c r="P33" s="294"/>
      <c r="Q33" s="40"/>
      <c r="R33" s="41"/>
    </row>
    <row r="34" spans="2:18" s="1" customFormat="1" ht="14.45" customHeight="1">
      <c r="B34" s="39"/>
      <c r="C34" s="40"/>
      <c r="D34" s="40"/>
      <c r="E34" s="46" t="s">
        <v>42</v>
      </c>
      <c r="F34" s="47">
        <v>0.2</v>
      </c>
      <c r="G34" s="129" t="s">
        <v>41</v>
      </c>
      <c r="H34" s="303">
        <f>ROUND((((SUM(BF100:BF107)+SUM(BF126:BF237))+SUM(BF239:BF243))),2)</f>
        <v>0</v>
      </c>
      <c r="I34" s="294"/>
      <c r="J34" s="294"/>
      <c r="K34" s="40"/>
      <c r="L34" s="40"/>
      <c r="M34" s="303">
        <f>ROUND(((ROUND((SUM(BF100:BF107)+SUM(BF126:BF237)), 2)*F34)+SUM(BF239:BF243)*F34),2)</f>
        <v>0</v>
      </c>
      <c r="N34" s="294"/>
      <c r="O34" s="294"/>
      <c r="P34" s="294"/>
      <c r="Q34" s="40"/>
      <c r="R34" s="41"/>
    </row>
    <row r="35" spans="2:18" s="1" customFormat="1" ht="14.45" hidden="1" customHeight="1">
      <c r="B35" s="39"/>
      <c r="C35" s="40"/>
      <c r="D35" s="40"/>
      <c r="E35" s="46" t="s">
        <v>43</v>
      </c>
      <c r="F35" s="47">
        <v>0.2</v>
      </c>
      <c r="G35" s="129" t="s">
        <v>41</v>
      </c>
      <c r="H35" s="303">
        <f>ROUND((((SUM(BG100:BG107)+SUM(BG126:BG237))+SUM(BG239:BG243))),2)</f>
        <v>0</v>
      </c>
      <c r="I35" s="294"/>
      <c r="J35" s="294"/>
      <c r="K35" s="40"/>
      <c r="L35" s="40"/>
      <c r="M35" s="303">
        <v>0</v>
      </c>
      <c r="N35" s="294"/>
      <c r="O35" s="294"/>
      <c r="P35" s="294"/>
      <c r="Q35" s="40"/>
      <c r="R35" s="41"/>
    </row>
    <row r="36" spans="2:18" s="1" customFormat="1" ht="14.45" hidden="1" customHeight="1">
      <c r="B36" s="39"/>
      <c r="C36" s="40"/>
      <c r="D36" s="40"/>
      <c r="E36" s="46" t="s">
        <v>44</v>
      </c>
      <c r="F36" s="47">
        <v>0.2</v>
      </c>
      <c r="G36" s="129" t="s">
        <v>41</v>
      </c>
      <c r="H36" s="303">
        <f>ROUND((((SUM(BH100:BH107)+SUM(BH126:BH237))+SUM(BH239:BH243))),2)</f>
        <v>0</v>
      </c>
      <c r="I36" s="294"/>
      <c r="J36" s="294"/>
      <c r="K36" s="40"/>
      <c r="L36" s="40"/>
      <c r="M36" s="303">
        <v>0</v>
      </c>
      <c r="N36" s="294"/>
      <c r="O36" s="294"/>
      <c r="P36" s="294"/>
      <c r="Q36" s="40"/>
      <c r="R36" s="41"/>
    </row>
    <row r="37" spans="2:18" s="1" customFormat="1" ht="14.45" hidden="1" customHeight="1">
      <c r="B37" s="39"/>
      <c r="C37" s="40"/>
      <c r="D37" s="40"/>
      <c r="E37" s="46" t="s">
        <v>45</v>
      </c>
      <c r="F37" s="47">
        <v>0</v>
      </c>
      <c r="G37" s="129" t="s">
        <v>41</v>
      </c>
      <c r="H37" s="303">
        <f>ROUND((((SUM(BI100:BI107)+SUM(BI126:BI237))+SUM(BI239:BI243))),2)</f>
        <v>0</v>
      </c>
      <c r="I37" s="294"/>
      <c r="J37" s="294"/>
      <c r="K37" s="40"/>
      <c r="L37" s="40"/>
      <c r="M37" s="303">
        <v>0</v>
      </c>
      <c r="N37" s="294"/>
      <c r="O37" s="294"/>
      <c r="P37" s="294"/>
      <c r="Q37" s="40"/>
      <c r="R37" s="41"/>
    </row>
    <row r="38" spans="2:18" s="1" customFormat="1" ht="6.9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2:18" s="1" customFormat="1" ht="25.35" customHeight="1">
      <c r="B39" s="39"/>
      <c r="C39" s="125"/>
      <c r="D39" s="130" t="s">
        <v>46</v>
      </c>
      <c r="E39" s="79"/>
      <c r="F39" s="79"/>
      <c r="G39" s="131" t="s">
        <v>47</v>
      </c>
      <c r="H39" s="132" t="s">
        <v>48</v>
      </c>
      <c r="I39" s="79"/>
      <c r="J39" s="79"/>
      <c r="K39" s="79"/>
      <c r="L39" s="304">
        <f>SUM(M31:M37)</f>
        <v>0</v>
      </c>
      <c r="M39" s="304"/>
      <c r="N39" s="304"/>
      <c r="O39" s="304"/>
      <c r="P39" s="305"/>
      <c r="Q39" s="125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s="1" customFormat="1" ht="14.45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2:18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 ht="15">
      <c r="B50" s="39"/>
      <c r="C50" s="40"/>
      <c r="D50" s="54" t="s">
        <v>49</v>
      </c>
      <c r="E50" s="55"/>
      <c r="F50" s="55"/>
      <c r="G50" s="55"/>
      <c r="H50" s="56"/>
      <c r="I50" s="40"/>
      <c r="J50" s="54" t="s">
        <v>50</v>
      </c>
      <c r="K50" s="55"/>
      <c r="L50" s="55"/>
      <c r="M50" s="55"/>
      <c r="N50" s="55"/>
      <c r="O50" s="55"/>
      <c r="P50" s="56"/>
      <c r="Q50" s="40"/>
      <c r="R50" s="41"/>
    </row>
    <row r="51" spans="2:18">
      <c r="B51" s="27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8"/>
    </row>
    <row r="52" spans="2:18">
      <c r="B52" s="27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8"/>
    </row>
    <row r="53" spans="2:18">
      <c r="B53" s="27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8"/>
    </row>
    <row r="54" spans="2:18">
      <c r="B54" s="27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8"/>
    </row>
    <row r="55" spans="2:18">
      <c r="B55" s="27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8"/>
    </row>
    <row r="56" spans="2:18">
      <c r="B56" s="27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8"/>
    </row>
    <row r="57" spans="2:18">
      <c r="B57" s="27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8"/>
    </row>
    <row r="58" spans="2:18">
      <c r="B58" s="27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8"/>
    </row>
    <row r="59" spans="2:18" s="1" customFormat="1" ht="15">
      <c r="B59" s="39"/>
      <c r="C59" s="40"/>
      <c r="D59" s="59" t="s">
        <v>51</v>
      </c>
      <c r="E59" s="60"/>
      <c r="F59" s="60"/>
      <c r="G59" s="61" t="s">
        <v>52</v>
      </c>
      <c r="H59" s="62"/>
      <c r="I59" s="40"/>
      <c r="J59" s="59" t="s">
        <v>51</v>
      </c>
      <c r="K59" s="60"/>
      <c r="L59" s="60"/>
      <c r="M59" s="60"/>
      <c r="N59" s="61" t="s">
        <v>52</v>
      </c>
      <c r="O59" s="60"/>
      <c r="P59" s="62"/>
      <c r="Q59" s="40"/>
      <c r="R59" s="41"/>
    </row>
    <row r="60" spans="2:18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 ht="15">
      <c r="B61" s="39"/>
      <c r="C61" s="40"/>
      <c r="D61" s="54" t="s">
        <v>53</v>
      </c>
      <c r="E61" s="55"/>
      <c r="F61" s="55"/>
      <c r="G61" s="55"/>
      <c r="H61" s="56"/>
      <c r="I61" s="40"/>
      <c r="J61" s="54" t="s">
        <v>54</v>
      </c>
      <c r="K61" s="55"/>
      <c r="L61" s="55"/>
      <c r="M61" s="55"/>
      <c r="N61" s="55"/>
      <c r="O61" s="55"/>
      <c r="P61" s="56"/>
      <c r="Q61" s="40"/>
      <c r="R61" s="41"/>
    </row>
    <row r="62" spans="2:18">
      <c r="B62" s="27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8"/>
    </row>
    <row r="63" spans="2:18">
      <c r="B63" s="27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8"/>
    </row>
    <row r="64" spans="2:18">
      <c r="B64" s="27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8"/>
    </row>
    <row r="65" spans="2:18">
      <c r="B65" s="27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8"/>
    </row>
    <row r="66" spans="2:18">
      <c r="B66" s="27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8"/>
    </row>
    <row r="67" spans="2:18">
      <c r="B67" s="27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8"/>
    </row>
    <row r="68" spans="2:18">
      <c r="B68" s="27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8"/>
    </row>
    <row r="69" spans="2:18">
      <c r="B69" s="27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8"/>
    </row>
    <row r="70" spans="2:18" s="1" customFormat="1" ht="15">
      <c r="B70" s="39"/>
      <c r="C70" s="40"/>
      <c r="D70" s="59" t="s">
        <v>51</v>
      </c>
      <c r="E70" s="60"/>
      <c r="F70" s="60"/>
      <c r="G70" s="61" t="s">
        <v>52</v>
      </c>
      <c r="H70" s="62"/>
      <c r="I70" s="40"/>
      <c r="J70" s="59" t="s">
        <v>51</v>
      </c>
      <c r="K70" s="60"/>
      <c r="L70" s="60"/>
      <c r="M70" s="60"/>
      <c r="N70" s="61" t="s">
        <v>52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0000000000003" customHeight="1">
      <c r="B76" s="39"/>
      <c r="C76" s="242" t="s">
        <v>148</v>
      </c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18</v>
      </c>
      <c r="D78" s="40"/>
      <c r="E78" s="40"/>
      <c r="F78" s="295" t="str">
        <f>F6</f>
        <v>Komunitné centrum Vyšný Orlík</v>
      </c>
      <c r="G78" s="296"/>
      <c r="H78" s="296"/>
      <c r="I78" s="296"/>
      <c r="J78" s="296"/>
      <c r="K78" s="296"/>
      <c r="L78" s="296"/>
      <c r="M78" s="296"/>
      <c r="N78" s="296"/>
      <c r="O78" s="296"/>
      <c r="P78" s="296"/>
      <c r="Q78" s="40"/>
      <c r="R78" s="41"/>
    </row>
    <row r="79" spans="2:18" ht="30" customHeight="1">
      <c r="B79" s="27"/>
      <c r="C79" s="34" t="s">
        <v>143</v>
      </c>
      <c r="D79" s="30"/>
      <c r="E79" s="30"/>
      <c r="F79" s="295" t="s">
        <v>144</v>
      </c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30"/>
      <c r="R79" s="28"/>
    </row>
    <row r="80" spans="2:18" s="1" customFormat="1" ht="36.950000000000003" customHeight="1">
      <c r="B80" s="39"/>
      <c r="C80" s="73" t="s">
        <v>145</v>
      </c>
      <c r="D80" s="40"/>
      <c r="E80" s="40"/>
      <c r="F80" s="244" t="str">
        <f>F8</f>
        <v>003 - Zateplenie fasády a stropu nad suterénom</v>
      </c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40"/>
      <c r="R80" s="41"/>
    </row>
    <row r="81" spans="2:47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1"/>
    </row>
    <row r="82" spans="2:47" s="1" customFormat="1" ht="18" customHeight="1">
      <c r="B82" s="39"/>
      <c r="C82" s="34" t="s">
        <v>22</v>
      </c>
      <c r="D82" s="40"/>
      <c r="E82" s="40"/>
      <c r="F82" s="32" t="str">
        <f>F10</f>
        <v>Vyšný Orlík</v>
      </c>
      <c r="G82" s="40"/>
      <c r="H82" s="40"/>
      <c r="I82" s="40"/>
      <c r="J82" s="40"/>
      <c r="K82" s="34" t="s">
        <v>24</v>
      </c>
      <c r="L82" s="40"/>
      <c r="M82" s="297" t="str">
        <f>IF(O10="","",O10)</f>
        <v/>
      </c>
      <c r="N82" s="297"/>
      <c r="O82" s="297"/>
      <c r="P82" s="297"/>
      <c r="Q82" s="40"/>
      <c r="R82" s="41"/>
    </row>
    <row r="83" spans="2:47" s="1" customFormat="1" ht="6.95" customHeight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1"/>
    </row>
    <row r="84" spans="2:47" s="1" customFormat="1" ht="15">
      <c r="B84" s="39"/>
      <c r="C84" s="34" t="s">
        <v>25</v>
      </c>
      <c r="D84" s="40"/>
      <c r="E84" s="40"/>
      <c r="F84" s="32" t="str">
        <f>E13</f>
        <v xml:space="preserve"> </v>
      </c>
      <c r="G84" s="40"/>
      <c r="H84" s="40"/>
      <c r="I84" s="40"/>
      <c r="J84" s="40"/>
      <c r="K84" s="34" t="s">
        <v>30</v>
      </c>
      <c r="L84" s="40"/>
      <c r="M84" s="250" t="str">
        <f>E19</f>
        <v>AIP projekt s.r.o.</v>
      </c>
      <c r="N84" s="250"/>
      <c r="O84" s="250"/>
      <c r="P84" s="250"/>
      <c r="Q84" s="250"/>
      <c r="R84" s="41"/>
    </row>
    <row r="85" spans="2:47" s="1" customFormat="1" ht="14.45" customHeight="1">
      <c r="B85" s="39"/>
      <c r="C85" s="34" t="s">
        <v>29</v>
      </c>
      <c r="D85" s="40"/>
      <c r="E85" s="40"/>
      <c r="F85" s="32" t="str">
        <f>IF(E16="","",E16)</f>
        <v/>
      </c>
      <c r="G85" s="40"/>
      <c r="H85" s="40"/>
      <c r="I85" s="40"/>
      <c r="J85" s="40"/>
      <c r="K85" s="34" t="s">
        <v>33</v>
      </c>
      <c r="L85" s="40"/>
      <c r="M85" s="250" t="str">
        <f>E22</f>
        <v>Ing. Matúš Holova</v>
      </c>
      <c r="N85" s="250"/>
      <c r="O85" s="250"/>
      <c r="P85" s="250"/>
      <c r="Q85" s="250"/>
      <c r="R85" s="41"/>
    </row>
    <row r="86" spans="2:47" s="1" customFormat="1" ht="10.35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1"/>
    </row>
    <row r="87" spans="2:47" s="1" customFormat="1" ht="29.25" customHeight="1">
      <c r="B87" s="39"/>
      <c r="C87" s="301" t="s">
        <v>149</v>
      </c>
      <c r="D87" s="302"/>
      <c r="E87" s="302"/>
      <c r="F87" s="302"/>
      <c r="G87" s="302"/>
      <c r="H87" s="125"/>
      <c r="I87" s="125"/>
      <c r="J87" s="125"/>
      <c r="K87" s="125"/>
      <c r="L87" s="125"/>
      <c r="M87" s="125"/>
      <c r="N87" s="301" t="s">
        <v>150</v>
      </c>
      <c r="O87" s="302"/>
      <c r="P87" s="302"/>
      <c r="Q87" s="302"/>
      <c r="R87" s="41"/>
    </row>
    <row r="88" spans="2:47" s="1" customFormat="1" ht="10.35" customHeight="1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1"/>
    </row>
    <row r="89" spans="2:47" s="1" customFormat="1" ht="29.25" customHeight="1">
      <c r="B89" s="39"/>
      <c r="C89" s="133" t="s">
        <v>151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226">
        <f>N126</f>
        <v>0</v>
      </c>
      <c r="O89" s="298"/>
      <c r="P89" s="298"/>
      <c r="Q89" s="298"/>
      <c r="R89" s="41"/>
      <c r="AU89" s="23" t="s">
        <v>152</v>
      </c>
    </row>
    <row r="90" spans="2:47" s="7" customFormat="1" ht="24.95" customHeight="1">
      <c r="B90" s="134"/>
      <c r="C90" s="135"/>
      <c r="D90" s="136" t="s">
        <v>153</v>
      </c>
      <c r="E90" s="135"/>
      <c r="F90" s="135"/>
      <c r="G90" s="135"/>
      <c r="H90" s="135"/>
      <c r="I90" s="135"/>
      <c r="J90" s="135"/>
      <c r="K90" s="135"/>
      <c r="L90" s="135"/>
      <c r="M90" s="135"/>
      <c r="N90" s="291">
        <f>N127</f>
        <v>0</v>
      </c>
      <c r="O90" s="300"/>
      <c r="P90" s="300"/>
      <c r="Q90" s="300"/>
      <c r="R90" s="137"/>
    </row>
    <row r="91" spans="2:47" s="8" customFormat="1" ht="19.899999999999999" customHeight="1">
      <c r="B91" s="138"/>
      <c r="C91" s="103"/>
      <c r="D91" s="114" t="s">
        <v>778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1">
        <f>N128</f>
        <v>0</v>
      </c>
      <c r="O91" s="222"/>
      <c r="P91" s="222"/>
      <c r="Q91" s="222"/>
      <c r="R91" s="139"/>
    </row>
    <row r="92" spans="2:47" s="8" customFormat="1" ht="19.899999999999999" customHeight="1">
      <c r="B92" s="138"/>
      <c r="C92" s="103"/>
      <c r="D92" s="114" t="s">
        <v>156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1">
        <f>N137</f>
        <v>0</v>
      </c>
      <c r="O92" s="222"/>
      <c r="P92" s="222"/>
      <c r="Q92" s="222"/>
      <c r="R92" s="139"/>
    </row>
    <row r="93" spans="2:47" s="8" customFormat="1" ht="19.899999999999999" customHeight="1">
      <c r="B93" s="138"/>
      <c r="C93" s="103"/>
      <c r="D93" s="114" t="s">
        <v>157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21">
        <f>N174</f>
        <v>0</v>
      </c>
      <c r="O93" s="222"/>
      <c r="P93" s="222"/>
      <c r="Q93" s="222"/>
      <c r="R93" s="139"/>
    </row>
    <row r="94" spans="2:47" s="8" customFormat="1" ht="19.899999999999999" customHeight="1">
      <c r="B94" s="138"/>
      <c r="C94" s="103"/>
      <c r="D94" s="114" t="s">
        <v>779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21">
        <f>N229</f>
        <v>0</v>
      </c>
      <c r="O94" s="222"/>
      <c r="P94" s="222"/>
      <c r="Q94" s="222"/>
      <c r="R94" s="139"/>
    </row>
    <row r="95" spans="2:47" s="7" customFormat="1" ht="24.95" customHeight="1">
      <c r="B95" s="134"/>
      <c r="C95" s="135"/>
      <c r="D95" s="136" t="s">
        <v>158</v>
      </c>
      <c r="E95" s="135"/>
      <c r="F95" s="135"/>
      <c r="G95" s="135"/>
      <c r="H95" s="135"/>
      <c r="I95" s="135"/>
      <c r="J95" s="135"/>
      <c r="K95" s="135"/>
      <c r="L95" s="135"/>
      <c r="M95" s="135"/>
      <c r="N95" s="291">
        <f>N231</f>
        <v>0</v>
      </c>
      <c r="O95" s="300"/>
      <c r="P95" s="300"/>
      <c r="Q95" s="300"/>
      <c r="R95" s="137"/>
    </row>
    <row r="96" spans="2:47" s="8" customFormat="1" ht="19.899999999999999" customHeight="1">
      <c r="B96" s="138"/>
      <c r="C96" s="103"/>
      <c r="D96" s="114" t="s">
        <v>780</v>
      </c>
      <c r="E96" s="103"/>
      <c r="F96" s="103"/>
      <c r="G96" s="103"/>
      <c r="H96" s="103"/>
      <c r="I96" s="103"/>
      <c r="J96" s="103"/>
      <c r="K96" s="103"/>
      <c r="L96" s="103"/>
      <c r="M96" s="103"/>
      <c r="N96" s="221">
        <f>N232</f>
        <v>0</v>
      </c>
      <c r="O96" s="222"/>
      <c r="P96" s="222"/>
      <c r="Q96" s="222"/>
      <c r="R96" s="139"/>
    </row>
    <row r="97" spans="2:65" s="8" customFormat="1" ht="19.899999999999999" customHeight="1">
      <c r="B97" s="138"/>
      <c r="C97" s="103"/>
      <c r="D97" s="114" t="s">
        <v>781</v>
      </c>
      <c r="E97" s="103"/>
      <c r="F97" s="103"/>
      <c r="G97" s="103"/>
      <c r="H97" s="103"/>
      <c r="I97" s="103"/>
      <c r="J97" s="103"/>
      <c r="K97" s="103"/>
      <c r="L97" s="103"/>
      <c r="M97" s="103"/>
      <c r="N97" s="221">
        <f>N235</f>
        <v>0</v>
      </c>
      <c r="O97" s="222"/>
      <c r="P97" s="222"/>
      <c r="Q97" s="222"/>
      <c r="R97" s="139"/>
    </row>
    <row r="98" spans="2:65" s="7" customFormat="1" ht="21.75" customHeight="1">
      <c r="B98" s="134"/>
      <c r="C98" s="135"/>
      <c r="D98" s="136" t="s">
        <v>168</v>
      </c>
      <c r="E98" s="135"/>
      <c r="F98" s="135"/>
      <c r="G98" s="135"/>
      <c r="H98" s="135"/>
      <c r="I98" s="135"/>
      <c r="J98" s="135"/>
      <c r="K98" s="135"/>
      <c r="L98" s="135"/>
      <c r="M98" s="135"/>
      <c r="N98" s="290">
        <f>N238</f>
        <v>0</v>
      </c>
      <c r="O98" s="300"/>
      <c r="P98" s="300"/>
      <c r="Q98" s="300"/>
      <c r="R98" s="137"/>
    </row>
    <row r="99" spans="2:65" s="1" customFormat="1" ht="21.75" customHeight="1"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1"/>
    </row>
    <row r="100" spans="2:65" s="1" customFormat="1" ht="29.25" customHeight="1">
      <c r="B100" s="39"/>
      <c r="C100" s="133" t="s">
        <v>169</v>
      </c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298">
        <f>ROUND(N101+N102+N103+N104+N105+N106,2)</f>
        <v>0</v>
      </c>
      <c r="O100" s="299"/>
      <c r="P100" s="299"/>
      <c r="Q100" s="299"/>
      <c r="R100" s="41"/>
      <c r="T100" s="140"/>
      <c r="U100" s="141" t="s">
        <v>39</v>
      </c>
    </row>
    <row r="101" spans="2:65" s="1" customFormat="1" ht="18" customHeight="1">
      <c r="B101" s="142"/>
      <c r="C101" s="143"/>
      <c r="D101" s="257" t="s">
        <v>170</v>
      </c>
      <c r="E101" s="292"/>
      <c r="F101" s="292"/>
      <c r="G101" s="292"/>
      <c r="H101" s="292"/>
      <c r="I101" s="143"/>
      <c r="J101" s="143"/>
      <c r="K101" s="143"/>
      <c r="L101" s="143"/>
      <c r="M101" s="143"/>
      <c r="N101" s="231">
        <f>ROUND(N89*T101,2)</f>
        <v>0</v>
      </c>
      <c r="O101" s="293"/>
      <c r="P101" s="293"/>
      <c r="Q101" s="293"/>
      <c r="R101" s="145"/>
      <c r="S101" s="146"/>
      <c r="T101" s="147"/>
      <c r="U101" s="148" t="s">
        <v>42</v>
      </c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9" t="s">
        <v>171</v>
      </c>
      <c r="AZ101" s="146"/>
      <c r="BA101" s="146"/>
      <c r="BB101" s="146"/>
      <c r="BC101" s="146"/>
      <c r="BD101" s="146"/>
      <c r="BE101" s="150">
        <f t="shared" ref="BE101:BE106" si="0">IF(U101="základná",N101,0)</f>
        <v>0</v>
      </c>
      <c r="BF101" s="150">
        <f t="shared" ref="BF101:BF106" si="1">IF(U101="znížená",N101,0)</f>
        <v>0</v>
      </c>
      <c r="BG101" s="150">
        <f t="shared" ref="BG101:BG106" si="2">IF(U101="zákl. prenesená",N101,0)</f>
        <v>0</v>
      </c>
      <c r="BH101" s="150">
        <f t="shared" ref="BH101:BH106" si="3">IF(U101="zníž. prenesená",N101,0)</f>
        <v>0</v>
      </c>
      <c r="BI101" s="150">
        <f t="shared" ref="BI101:BI106" si="4">IF(U101="nulová",N101,0)</f>
        <v>0</v>
      </c>
      <c r="BJ101" s="149" t="s">
        <v>87</v>
      </c>
      <c r="BK101" s="146"/>
      <c r="BL101" s="146"/>
      <c r="BM101" s="146"/>
    </row>
    <row r="102" spans="2:65" s="1" customFormat="1" ht="18" customHeight="1">
      <c r="B102" s="142"/>
      <c r="C102" s="143"/>
      <c r="D102" s="257" t="s">
        <v>172</v>
      </c>
      <c r="E102" s="292"/>
      <c r="F102" s="292"/>
      <c r="G102" s="292"/>
      <c r="H102" s="292"/>
      <c r="I102" s="143"/>
      <c r="J102" s="143"/>
      <c r="K102" s="143"/>
      <c r="L102" s="143"/>
      <c r="M102" s="143"/>
      <c r="N102" s="231">
        <f>ROUND(N89*T102,2)</f>
        <v>0</v>
      </c>
      <c r="O102" s="293"/>
      <c r="P102" s="293"/>
      <c r="Q102" s="293"/>
      <c r="R102" s="145"/>
      <c r="S102" s="146"/>
      <c r="T102" s="147"/>
      <c r="U102" s="148" t="s">
        <v>42</v>
      </c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9" t="s">
        <v>171</v>
      </c>
      <c r="AZ102" s="146"/>
      <c r="BA102" s="146"/>
      <c r="BB102" s="146"/>
      <c r="BC102" s="146"/>
      <c r="BD102" s="146"/>
      <c r="BE102" s="150">
        <f t="shared" si="0"/>
        <v>0</v>
      </c>
      <c r="BF102" s="150">
        <f t="shared" si="1"/>
        <v>0</v>
      </c>
      <c r="BG102" s="150">
        <f t="shared" si="2"/>
        <v>0</v>
      </c>
      <c r="BH102" s="150">
        <f t="shared" si="3"/>
        <v>0</v>
      </c>
      <c r="BI102" s="150">
        <f t="shared" si="4"/>
        <v>0</v>
      </c>
      <c r="BJ102" s="149" t="s">
        <v>87</v>
      </c>
      <c r="BK102" s="146"/>
      <c r="BL102" s="146"/>
      <c r="BM102" s="146"/>
    </row>
    <row r="103" spans="2:65" s="1" customFormat="1" ht="18" customHeight="1">
      <c r="B103" s="142"/>
      <c r="C103" s="143"/>
      <c r="D103" s="257" t="s">
        <v>173</v>
      </c>
      <c r="E103" s="292"/>
      <c r="F103" s="292"/>
      <c r="G103" s="292"/>
      <c r="H103" s="292"/>
      <c r="I103" s="143"/>
      <c r="J103" s="143"/>
      <c r="K103" s="143"/>
      <c r="L103" s="143"/>
      <c r="M103" s="143"/>
      <c r="N103" s="231">
        <f>ROUND(N89*T103,2)</f>
        <v>0</v>
      </c>
      <c r="O103" s="293"/>
      <c r="P103" s="293"/>
      <c r="Q103" s="293"/>
      <c r="R103" s="145"/>
      <c r="S103" s="146"/>
      <c r="T103" s="147"/>
      <c r="U103" s="148" t="s">
        <v>42</v>
      </c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9" t="s">
        <v>171</v>
      </c>
      <c r="AZ103" s="146"/>
      <c r="BA103" s="146"/>
      <c r="BB103" s="146"/>
      <c r="BC103" s="146"/>
      <c r="BD103" s="146"/>
      <c r="BE103" s="150">
        <f t="shared" si="0"/>
        <v>0</v>
      </c>
      <c r="BF103" s="150">
        <f t="shared" si="1"/>
        <v>0</v>
      </c>
      <c r="BG103" s="150">
        <f t="shared" si="2"/>
        <v>0</v>
      </c>
      <c r="BH103" s="150">
        <f t="shared" si="3"/>
        <v>0</v>
      </c>
      <c r="BI103" s="150">
        <f t="shared" si="4"/>
        <v>0</v>
      </c>
      <c r="BJ103" s="149" t="s">
        <v>87</v>
      </c>
      <c r="BK103" s="146"/>
      <c r="BL103" s="146"/>
      <c r="BM103" s="146"/>
    </row>
    <row r="104" spans="2:65" s="1" customFormat="1" ht="18" customHeight="1">
      <c r="B104" s="142"/>
      <c r="C104" s="143"/>
      <c r="D104" s="257" t="s">
        <v>174</v>
      </c>
      <c r="E104" s="292"/>
      <c r="F104" s="292"/>
      <c r="G104" s="292"/>
      <c r="H104" s="292"/>
      <c r="I104" s="143"/>
      <c r="J104" s="143"/>
      <c r="K104" s="143"/>
      <c r="L104" s="143"/>
      <c r="M104" s="143"/>
      <c r="N104" s="231">
        <f>ROUND(N89*T104,2)</f>
        <v>0</v>
      </c>
      <c r="O104" s="293"/>
      <c r="P104" s="293"/>
      <c r="Q104" s="293"/>
      <c r="R104" s="145"/>
      <c r="S104" s="146"/>
      <c r="T104" s="147"/>
      <c r="U104" s="148" t="s">
        <v>42</v>
      </c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9" t="s">
        <v>171</v>
      </c>
      <c r="AZ104" s="146"/>
      <c r="BA104" s="146"/>
      <c r="BB104" s="146"/>
      <c r="BC104" s="146"/>
      <c r="BD104" s="146"/>
      <c r="BE104" s="150">
        <f t="shared" si="0"/>
        <v>0</v>
      </c>
      <c r="BF104" s="150">
        <f t="shared" si="1"/>
        <v>0</v>
      </c>
      <c r="BG104" s="150">
        <f t="shared" si="2"/>
        <v>0</v>
      </c>
      <c r="BH104" s="150">
        <f t="shared" si="3"/>
        <v>0</v>
      </c>
      <c r="BI104" s="150">
        <f t="shared" si="4"/>
        <v>0</v>
      </c>
      <c r="BJ104" s="149" t="s">
        <v>87</v>
      </c>
      <c r="BK104" s="146"/>
      <c r="BL104" s="146"/>
      <c r="BM104" s="146"/>
    </row>
    <row r="105" spans="2:65" s="1" customFormat="1" ht="18" customHeight="1">
      <c r="B105" s="142"/>
      <c r="C105" s="143"/>
      <c r="D105" s="257" t="s">
        <v>175</v>
      </c>
      <c r="E105" s="292"/>
      <c r="F105" s="292"/>
      <c r="G105" s="292"/>
      <c r="H105" s="292"/>
      <c r="I105" s="143"/>
      <c r="J105" s="143"/>
      <c r="K105" s="143"/>
      <c r="L105" s="143"/>
      <c r="M105" s="143"/>
      <c r="N105" s="231">
        <f>ROUND(N89*T105,2)</f>
        <v>0</v>
      </c>
      <c r="O105" s="293"/>
      <c r="P105" s="293"/>
      <c r="Q105" s="293"/>
      <c r="R105" s="145"/>
      <c r="S105" s="146"/>
      <c r="T105" s="147"/>
      <c r="U105" s="148" t="s">
        <v>42</v>
      </c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9" t="s">
        <v>171</v>
      </c>
      <c r="AZ105" s="146"/>
      <c r="BA105" s="146"/>
      <c r="BB105" s="146"/>
      <c r="BC105" s="146"/>
      <c r="BD105" s="146"/>
      <c r="BE105" s="150">
        <f t="shared" si="0"/>
        <v>0</v>
      </c>
      <c r="BF105" s="150">
        <f t="shared" si="1"/>
        <v>0</v>
      </c>
      <c r="BG105" s="150">
        <f t="shared" si="2"/>
        <v>0</v>
      </c>
      <c r="BH105" s="150">
        <f t="shared" si="3"/>
        <v>0</v>
      </c>
      <c r="BI105" s="150">
        <f t="shared" si="4"/>
        <v>0</v>
      </c>
      <c r="BJ105" s="149" t="s">
        <v>87</v>
      </c>
      <c r="BK105" s="146"/>
      <c r="BL105" s="146"/>
      <c r="BM105" s="146"/>
    </row>
    <row r="106" spans="2:65" s="1" customFormat="1" ht="18" customHeight="1">
      <c r="B106" s="142"/>
      <c r="C106" s="143"/>
      <c r="D106" s="144" t="s">
        <v>176</v>
      </c>
      <c r="E106" s="143"/>
      <c r="F106" s="143"/>
      <c r="G106" s="143"/>
      <c r="H106" s="143"/>
      <c r="I106" s="143"/>
      <c r="J106" s="143"/>
      <c r="K106" s="143"/>
      <c r="L106" s="143"/>
      <c r="M106" s="143"/>
      <c r="N106" s="231">
        <f>ROUND(N89*T106,2)</f>
        <v>0</v>
      </c>
      <c r="O106" s="293"/>
      <c r="P106" s="293"/>
      <c r="Q106" s="293"/>
      <c r="R106" s="145"/>
      <c r="S106" s="146"/>
      <c r="T106" s="151"/>
      <c r="U106" s="152" t="s">
        <v>42</v>
      </c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9" t="s">
        <v>177</v>
      </c>
      <c r="AZ106" s="146"/>
      <c r="BA106" s="146"/>
      <c r="BB106" s="146"/>
      <c r="BC106" s="146"/>
      <c r="BD106" s="146"/>
      <c r="BE106" s="150">
        <f t="shared" si="0"/>
        <v>0</v>
      </c>
      <c r="BF106" s="150">
        <f t="shared" si="1"/>
        <v>0</v>
      </c>
      <c r="BG106" s="150">
        <f t="shared" si="2"/>
        <v>0</v>
      </c>
      <c r="BH106" s="150">
        <f t="shared" si="3"/>
        <v>0</v>
      </c>
      <c r="BI106" s="150">
        <f t="shared" si="4"/>
        <v>0</v>
      </c>
      <c r="BJ106" s="149" t="s">
        <v>87</v>
      </c>
      <c r="BK106" s="146"/>
      <c r="BL106" s="146"/>
      <c r="BM106" s="146"/>
    </row>
    <row r="107" spans="2:65" s="1" customFormat="1"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1"/>
    </row>
    <row r="108" spans="2:65" s="1" customFormat="1" ht="29.25" customHeight="1">
      <c r="B108" s="39"/>
      <c r="C108" s="124" t="s">
        <v>136</v>
      </c>
      <c r="D108" s="125"/>
      <c r="E108" s="125"/>
      <c r="F108" s="125"/>
      <c r="G108" s="125"/>
      <c r="H108" s="125"/>
      <c r="I108" s="125"/>
      <c r="J108" s="125"/>
      <c r="K108" s="125"/>
      <c r="L108" s="232">
        <f>ROUND(SUM(N89+N100),2)</f>
        <v>0</v>
      </c>
      <c r="M108" s="232"/>
      <c r="N108" s="232"/>
      <c r="O108" s="232"/>
      <c r="P108" s="232"/>
      <c r="Q108" s="232"/>
      <c r="R108" s="41"/>
    </row>
    <row r="109" spans="2:65" s="1" customFormat="1" ht="6.95" customHeight="1">
      <c r="B109" s="63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5"/>
    </row>
    <row r="113" spans="2:63" s="1" customFormat="1" ht="6.95" customHeight="1">
      <c r="B113" s="66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8"/>
    </row>
    <row r="114" spans="2:63" s="1" customFormat="1" ht="36.950000000000003" customHeight="1">
      <c r="B114" s="39"/>
      <c r="C114" s="242" t="s">
        <v>178</v>
      </c>
      <c r="D114" s="294"/>
      <c r="E114" s="294"/>
      <c r="F114" s="294"/>
      <c r="G114" s="294"/>
      <c r="H114" s="294"/>
      <c r="I114" s="294"/>
      <c r="J114" s="294"/>
      <c r="K114" s="294"/>
      <c r="L114" s="294"/>
      <c r="M114" s="294"/>
      <c r="N114" s="294"/>
      <c r="O114" s="294"/>
      <c r="P114" s="294"/>
      <c r="Q114" s="294"/>
      <c r="R114" s="41"/>
    </row>
    <row r="115" spans="2:63" s="1" customFormat="1" ht="6.95" customHeight="1"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1"/>
    </row>
    <row r="116" spans="2:63" s="1" customFormat="1" ht="30" customHeight="1">
      <c r="B116" s="39"/>
      <c r="C116" s="34" t="s">
        <v>18</v>
      </c>
      <c r="D116" s="40"/>
      <c r="E116" s="40"/>
      <c r="F116" s="295" t="str">
        <f>F6</f>
        <v>Komunitné centrum Vyšný Orlík</v>
      </c>
      <c r="G116" s="296"/>
      <c r="H116" s="296"/>
      <c r="I116" s="296"/>
      <c r="J116" s="296"/>
      <c r="K116" s="296"/>
      <c r="L116" s="296"/>
      <c r="M116" s="296"/>
      <c r="N116" s="296"/>
      <c r="O116" s="296"/>
      <c r="P116" s="296"/>
      <c r="Q116" s="40"/>
      <c r="R116" s="41"/>
    </row>
    <row r="117" spans="2:63" ht="30" customHeight="1">
      <c r="B117" s="27"/>
      <c r="C117" s="34" t="s">
        <v>143</v>
      </c>
      <c r="D117" s="30"/>
      <c r="E117" s="30"/>
      <c r="F117" s="295" t="s">
        <v>144</v>
      </c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  <c r="Q117" s="30"/>
      <c r="R117" s="28"/>
    </row>
    <row r="118" spans="2:63" s="1" customFormat="1" ht="36.950000000000003" customHeight="1">
      <c r="B118" s="39"/>
      <c r="C118" s="73" t="s">
        <v>145</v>
      </c>
      <c r="D118" s="40"/>
      <c r="E118" s="40"/>
      <c r="F118" s="244" t="str">
        <f>F8</f>
        <v>003 - Zateplenie fasády a stropu nad suterénom</v>
      </c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  <c r="Q118" s="40"/>
      <c r="R118" s="41"/>
    </row>
    <row r="119" spans="2:63" s="1" customFormat="1" ht="6.95" customHeight="1"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1"/>
    </row>
    <row r="120" spans="2:63" s="1" customFormat="1" ht="18" customHeight="1">
      <c r="B120" s="39"/>
      <c r="C120" s="34" t="s">
        <v>22</v>
      </c>
      <c r="D120" s="40"/>
      <c r="E120" s="40"/>
      <c r="F120" s="32" t="str">
        <f>F10</f>
        <v>Vyšný Orlík</v>
      </c>
      <c r="G120" s="40"/>
      <c r="H120" s="40"/>
      <c r="I120" s="40"/>
      <c r="J120" s="40"/>
      <c r="K120" s="34" t="s">
        <v>24</v>
      </c>
      <c r="L120" s="40"/>
      <c r="M120" s="297" t="str">
        <f>IF(O10="","",O10)</f>
        <v/>
      </c>
      <c r="N120" s="297"/>
      <c r="O120" s="297"/>
      <c r="P120" s="297"/>
      <c r="Q120" s="40"/>
      <c r="R120" s="41"/>
    </row>
    <row r="121" spans="2:63" s="1" customFormat="1" ht="6.95" customHeight="1"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1"/>
    </row>
    <row r="122" spans="2:63" s="1" customFormat="1" ht="15">
      <c r="B122" s="39"/>
      <c r="C122" s="34" t="s">
        <v>25</v>
      </c>
      <c r="D122" s="40"/>
      <c r="E122" s="40"/>
      <c r="F122" s="32" t="str">
        <f>E13</f>
        <v xml:space="preserve"> </v>
      </c>
      <c r="G122" s="40"/>
      <c r="H122" s="40"/>
      <c r="I122" s="40"/>
      <c r="J122" s="40"/>
      <c r="K122" s="34" t="s">
        <v>30</v>
      </c>
      <c r="L122" s="40"/>
      <c r="M122" s="250" t="str">
        <f>E19</f>
        <v>AIP projekt s.r.o.</v>
      </c>
      <c r="N122" s="250"/>
      <c r="O122" s="250"/>
      <c r="P122" s="250"/>
      <c r="Q122" s="250"/>
      <c r="R122" s="41"/>
    </row>
    <row r="123" spans="2:63" s="1" customFormat="1" ht="14.45" customHeight="1">
      <c r="B123" s="39"/>
      <c r="C123" s="34" t="s">
        <v>29</v>
      </c>
      <c r="D123" s="40"/>
      <c r="E123" s="40"/>
      <c r="F123" s="32" t="str">
        <f>IF(E16="","",E16)</f>
        <v/>
      </c>
      <c r="G123" s="40"/>
      <c r="H123" s="40"/>
      <c r="I123" s="40"/>
      <c r="J123" s="40"/>
      <c r="K123" s="34" t="s">
        <v>33</v>
      </c>
      <c r="L123" s="40"/>
      <c r="M123" s="250" t="str">
        <f>E22</f>
        <v>Ing. Matúš Holova</v>
      </c>
      <c r="N123" s="250"/>
      <c r="O123" s="250"/>
      <c r="P123" s="250"/>
      <c r="Q123" s="250"/>
      <c r="R123" s="41"/>
    </row>
    <row r="124" spans="2:63" s="1" customFormat="1" ht="10.35" customHeight="1"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1"/>
    </row>
    <row r="125" spans="2:63" s="9" customFormat="1" ht="29.25" customHeight="1">
      <c r="B125" s="153"/>
      <c r="C125" s="154" t="s">
        <v>179</v>
      </c>
      <c r="D125" s="155" t="s">
        <v>180</v>
      </c>
      <c r="E125" s="155" t="s">
        <v>57</v>
      </c>
      <c r="F125" s="286" t="s">
        <v>181</v>
      </c>
      <c r="G125" s="286"/>
      <c r="H125" s="286"/>
      <c r="I125" s="286"/>
      <c r="J125" s="155" t="s">
        <v>182</v>
      </c>
      <c r="K125" s="155" t="s">
        <v>183</v>
      </c>
      <c r="L125" s="286" t="s">
        <v>184</v>
      </c>
      <c r="M125" s="286"/>
      <c r="N125" s="286" t="s">
        <v>150</v>
      </c>
      <c r="O125" s="286"/>
      <c r="P125" s="286"/>
      <c r="Q125" s="287"/>
      <c r="R125" s="156"/>
      <c r="T125" s="80" t="s">
        <v>185</v>
      </c>
      <c r="U125" s="81" t="s">
        <v>39</v>
      </c>
      <c r="V125" s="81" t="s">
        <v>186</v>
      </c>
      <c r="W125" s="81" t="s">
        <v>187</v>
      </c>
      <c r="X125" s="81" t="s">
        <v>188</v>
      </c>
      <c r="Y125" s="81" t="s">
        <v>189</v>
      </c>
      <c r="Z125" s="81" t="s">
        <v>190</v>
      </c>
      <c r="AA125" s="82" t="s">
        <v>191</v>
      </c>
    </row>
    <row r="126" spans="2:63" s="1" customFormat="1" ht="29.25" customHeight="1">
      <c r="B126" s="39"/>
      <c r="C126" s="84" t="s">
        <v>147</v>
      </c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288">
        <f>BK126</f>
        <v>0</v>
      </c>
      <c r="O126" s="289"/>
      <c r="P126" s="289"/>
      <c r="Q126" s="289"/>
      <c r="R126" s="41"/>
      <c r="T126" s="83"/>
      <c r="U126" s="55"/>
      <c r="V126" s="55"/>
      <c r="W126" s="157">
        <f>W127+W231+W238</f>
        <v>0</v>
      </c>
      <c r="X126" s="55"/>
      <c r="Y126" s="157">
        <f>Y127+Y231+Y238</f>
        <v>87.87832404000001</v>
      </c>
      <c r="Z126" s="55"/>
      <c r="AA126" s="158">
        <f>AA127+AA231+AA238</f>
        <v>0</v>
      </c>
      <c r="AT126" s="23" t="s">
        <v>74</v>
      </c>
      <c r="AU126" s="23" t="s">
        <v>152</v>
      </c>
      <c r="BK126" s="159">
        <f>BK127+BK231+BK238</f>
        <v>0</v>
      </c>
    </row>
    <row r="127" spans="2:63" s="10" customFormat="1" ht="37.35" customHeight="1">
      <c r="B127" s="160"/>
      <c r="C127" s="161"/>
      <c r="D127" s="162" t="s">
        <v>153</v>
      </c>
      <c r="E127" s="162"/>
      <c r="F127" s="162"/>
      <c r="G127" s="162"/>
      <c r="H127" s="162"/>
      <c r="I127" s="162"/>
      <c r="J127" s="162"/>
      <c r="K127" s="162"/>
      <c r="L127" s="162"/>
      <c r="M127" s="162"/>
      <c r="N127" s="290">
        <f>BK127</f>
        <v>0</v>
      </c>
      <c r="O127" s="291"/>
      <c r="P127" s="291"/>
      <c r="Q127" s="291"/>
      <c r="R127" s="163"/>
      <c r="T127" s="164"/>
      <c r="U127" s="161"/>
      <c r="V127" s="161"/>
      <c r="W127" s="165">
        <f>W128+W137+W174+W229</f>
        <v>0</v>
      </c>
      <c r="X127" s="161"/>
      <c r="Y127" s="165">
        <f>Y128+Y137+Y174+Y229</f>
        <v>86.629976000000013</v>
      </c>
      <c r="Z127" s="161"/>
      <c r="AA127" s="166">
        <f>AA128+AA137+AA174+AA229</f>
        <v>0</v>
      </c>
      <c r="AR127" s="167" t="s">
        <v>82</v>
      </c>
      <c r="AT127" s="168" t="s">
        <v>74</v>
      </c>
      <c r="AU127" s="168" t="s">
        <v>75</v>
      </c>
      <c r="AY127" s="167" t="s">
        <v>192</v>
      </c>
      <c r="BK127" s="169">
        <f>BK128+BK137+BK174+BK229</f>
        <v>0</v>
      </c>
    </row>
    <row r="128" spans="2:63" s="10" customFormat="1" ht="19.899999999999999" customHeight="1">
      <c r="B128" s="160"/>
      <c r="C128" s="161"/>
      <c r="D128" s="170" t="s">
        <v>778</v>
      </c>
      <c r="E128" s="170"/>
      <c r="F128" s="170"/>
      <c r="G128" s="170"/>
      <c r="H128" s="170"/>
      <c r="I128" s="170"/>
      <c r="J128" s="170"/>
      <c r="K128" s="170"/>
      <c r="L128" s="170"/>
      <c r="M128" s="170"/>
      <c r="N128" s="280">
        <f>BK128</f>
        <v>0</v>
      </c>
      <c r="O128" s="281"/>
      <c r="P128" s="281"/>
      <c r="Q128" s="281"/>
      <c r="R128" s="163"/>
      <c r="T128" s="164"/>
      <c r="U128" s="161"/>
      <c r="V128" s="161"/>
      <c r="W128" s="165">
        <f>SUM(W129:W136)</f>
        <v>0</v>
      </c>
      <c r="X128" s="161"/>
      <c r="Y128" s="165">
        <f>SUM(Y129:Y136)</f>
        <v>56.789370000000005</v>
      </c>
      <c r="Z128" s="161"/>
      <c r="AA128" s="166">
        <f>SUM(AA129:AA136)</f>
        <v>0</v>
      </c>
      <c r="AR128" s="167" t="s">
        <v>82</v>
      </c>
      <c r="AT128" s="168" t="s">
        <v>74</v>
      </c>
      <c r="AU128" s="168" t="s">
        <v>82</v>
      </c>
      <c r="AY128" s="167" t="s">
        <v>192</v>
      </c>
      <c r="BK128" s="169">
        <f>SUM(BK129:BK136)</f>
        <v>0</v>
      </c>
    </row>
    <row r="129" spans="2:65" s="1" customFormat="1" ht="16.5" customHeight="1">
      <c r="B129" s="142"/>
      <c r="C129" s="171" t="s">
        <v>82</v>
      </c>
      <c r="D129" s="171" t="s">
        <v>193</v>
      </c>
      <c r="E129" s="172" t="s">
        <v>782</v>
      </c>
      <c r="F129" s="268" t="s">
        <v>783</v>
      </c>
      <c r="G129" s="268"/>
      <c r="H129" s="268"/>
      <c r="I129" s="268"/>
      <c r="J129" s="173" t="s">
        <v>196</v>
      </c>
      <c r="K129" s="174">
        <v>344.178</v>
      </c>
      <c r="L129" s="277">
        <v>0</v>
      </c>
      <c r="M129" s="277"/>
      <c r="N129" s="267">
        <f>ROUND(L129*K129,2)</f>
        <v>0</v>
      </c>
      <c r="O129" s="267"/>
      <c r="P129" s="267"/>
      <c r="Q129" s="267"/>
      <c r="R129" s="145"/>
      <c r="T129" s="175" t="s">
        <v>5</v>
      </c>
      <c r="U129" s="48" t="s">
        <v>42</v>
      </c>
      <c r="V129" s="40"/>
      <c r="W129" s="176">
        <f>V129*K129</f>
        <v>0</v>
      </c>
      <c r="X129" s="176">
        <v>0.16500000000000001</v>
      </c>
      <c r="Y129" s="176">
        <f>X129*K129</f>
        <v>56.789370000000005</v>
      </c>
      <c r="Z129" s="176">
        <v>0</v>
      </c>
      <c r="AA129" s="177">
        <f>Z129*K129</f>
        <v>0</v>
      </c>
      <c r="AR129" s="23" t="s">
        <v>197</v>
      </c>
      <c r="AT129" s="23" t="s">
        <v>193</v>
      </c>
      <c r="AU129" s="23" t="s">
        <v>87</v>
      </c>
      <c r="AY129" s="23" t="s">
        <v>192</v>
      </c>
      <c r="BE129" s="118">
        <f>IF(U129="základná",N129,0)</f>
        <v>0</v>
      </c>
      <c r="BF129" s="118">
        <f>IF(U129="znížená",N129,0)</f>
        <v>0</v>
      </c>
      <c r="BG129" s="118">
        <f>IF(U129="zákl. prenesená",N129,0)</f>
        <v>0</v>
      </c>
      <c r="BH129" s="118">
        <f>IF(U129="zníž. prenesená",N129,0)</f>
        <v>0</v>
      </c>
      <c r="BI129" s="118">
        <f>IF(U129="nulová",N129,0)</f>
        <v>0</v>
      </c>
      <c r="BJ129" s="23" t="s">
        <v>87</v>
      </c>
      <c r="BK129" s="118">
        <f>ROUND(L129*K129,2)</f>
        <v>0</v>
      </c>
      <c r="BL129" s="23" t="s">
        <v>197</v>
      </c>
      <c r="BM129" s="23" t="s">
        <v>784</v>
      </c>
    </row>
    <row r="130" spans="2:65" s="11" customFormat="1" ht="16.5" customHeight="1">
      <c r="B130" s="178"/>
      <c r="C130" s="179"/>
      <c r="D130" s="179"/>
      <c r="E130" s="180" t="s">
        <v>5</v>
      </c>
      <c r="F130" s="269" t="s">
        <v>785</v>
      </c>
      <c r="G130" s="270"/>
      <c r="H130" s="270"/>
      <c r="I130" s="270"/>
      <c r="J130" s="179"/>
      <c r="K130" s="180" t="s">
        <v>5</v>
      </c>
      <c r="L130" s="179"/>
      <c r="M130" s="179"/>
      <c r="N130" s="179"/>
      <c r="O130" s="179"/>
      <c r="P130" s="179"/>
      <c r="Q130" s="179"/>
      <c r="R130" s="181"/>
      <c r="T130" s="182"/>
      <c r="U130" s="179"/>
      <c r="V130" s="179"/>
      <c r="W130" s="179"/>
      <c r="X130" s="179"/>
      <c r="Y130" s="179"/>
      <c r="Z130" s="179"/>
      <c r="AA130" s="183"/>
      <c r="AT130" s="184" t="s">
        <v>216</v>
      </c>
      <c r="AU130" s="184" t="s">
        <v>87</v>
      </c>
      <c r="AV130" s="11" t="s">
        <v>82</v>
      </c>
      <c r="AW130" s="11" t="s">
        <v>32</v>
      </c>
      <c r="AX130" s="11" t="s">
        <v>75</v>
      </c>
      <c r="AY130" s="184" t="s">
        <v>192</v>
      </c>
    </row>
    <row r="131" spans="2:65" s="12" customFormat="1" ht="16.5" customHeight="1">
      <c r="B131" s="185"/>
      <c r="C131" s="186"/>
      <c r="D131" s="186"/>
      <c r="E131" s="187" t="s">
        <v>5</v>
      </c>
      <c r="F131" s="271" t="s">
        <v>786</v>
      </c>
      <c r="G131" s="272"/>
      <c r="H131" s="272"/>
      <c r="I131" s="272"/>
      <c r="J131" s="186"/>
      <c r="K131" s="188">
        <v>289.685</v>
      </c>
      <c r="L131" s="186"/>
      <c r="M131" s="186"/>
      <c r="N131" s="186"/>
      <c r="O131" s="186"/>
      <c r="P131" s="186"/>
      <c r="Q131" s="186"/>
      <c r="R131" s="189"/>
      <c r="T131" s="190"/>
      <c r="U131" s="186"/>
      <c r="V131" s="186"/>
      <c r="W131" s="186"/>
      <c r="X131" s="186"/>
      <c r="Y131" s="186"/>
      <c r="Z131" s="186"/>
      <c r="AA131" s="191"/>
      <c r="AT131" s="192" t="s">
        <v>216</v>
      </c>
      <c r="AU131" s="192" t="s">
        <v>87</v>
      </c>
      <c r="AV131" s="12" t="s">
        <v>87</v>
      </c>
      <c r="AW131" s="12" t="s">
        <v>32</v>
      </c>
      <c r="AX131" s="12" t="s">
        <v>75</v>
      </c>
      <c r="AY131" s="192" t="s">
        <v>192</v>
      </c>
    </row>
    <row r="132" spans="2:65" s="11" customFormat="1" ht="16.5" customHeight="1">
      <c r="B132" s="178"/>
      <c r="C132" s="179"/>
      <c r="D132" s="179"/>
      <c r="E132" s="180" t="s">
        <v>5</v>
      </c>
      <c r="F132" s="273" t="s">
        <v>787</v>
      </c>
      <c r="G132" s="274"/>
      <c r="H132" s="274"/>
      <c r="I132" s="274"/>
      <c r="J132" s="179"/>
      <c r="K132" s="180" t="s">
        <v>5</v>
      </c>
      <c r="L132" s="179"/>
      <c r="M132" s="179"/>
      <c r="N132" s="179"/>
      <c r="O132" s="179"/>
      <c r="P132" s="179"/>
      <c r="Q132" s="179"/>
      <c r="R132" s="181"/>
      <c r="T132" s="182"/>
      <c r="U132" s="179"/>
      <c r="V132" s="179"/>
      <c r="W132" s="179"/>
      <c r="X132" s="179"/>
      <c r="Y132" s="179"/>
      <c r="Z132" s="179"/>
      <c r="AA132" s="183"/>
      <c r="AT132" s="184" t="s">
        <v>216</v>
      </c>
      <c r="AU132" s="184" t="s">
        <v>87</v>
      </c>
      <c r="AV132" s="11" t="s">
        <v>82</v>
      </c>
      <c r="AW132" s="11" t="s">
        <v>32</v>
      </c>
      <c r="AX132" s="11" t="s">
        <v>75</v>
      </c>
      <c r="AY132" s="184" t="s">
        <v>192</v>
      </c>
    </row>
    <row r="133" spans="2:65" s="12" customFormat="1" ht="16.5" customHeight="1">
      <c r="B133" s="185"/>
      <c r="C133" s="186"/>
      <c r="D133" s="186"/>
      <c r="E133" s="187" t="s">
        <v>5</v>
      </c>
      <c r="F133" s="271" t="s">
        <v>788</v>
      </c>
      <c r="G133" s="272"/>
      <c r="H133" s="272"/>
      <c r="I133" s="272"/>
      <c r="J133" s="186"/>
      <c r="K133" s="188">
        <v>50.767000000000003</v>
      </c>
      <c r="L133" s="186"/>
      <c r="M133" s="186"/>
      <c r="N133" s="186"/>
      <c r="O133" s="186"/>
      <c r="P133" s="186"/>
      <c r="Q133" s="186"/>
      <c r="R133" s="189"/>
      <c r="T133" s="190"/>
      <c r="U133" s="186"/>
      <c r="V133" s="186"/>
      <c r="W133" s="186"/>
      <c r="X133" s="186"/>
      <c r="Y133" s="186"/>
      <c r="Z133" s="186"/>
      <c r="AA133" s="191"/>
      <c r="AT133" s="192" t="s">
        <v>216</v>
      </c>
      <c r="AU133" s="192" t="s">
        <v>87</v>
      </c>
      <c r="AV133" s="12" t="s">
        <v>87</v>
      </c>
      <c r="AW133" s="12" t="s">
        <v>32</v>
      </c>
      <c r="AX133" s="12" t="s">
        <v>75</v>
      </c>
      <c r="AY133" s="192" t="s">
        <v>192</v>
      </c>
    </row>
    <row r="134" spans="2:65" s="11" customFormat="1" ht="25.5" customHeight="1">
      <c r="B134" s="178"/>
      <c r="C134" s="179"/>
      <c r="D134" s="179"/>
      <c r="E134" s="180" t="s">
        <v>5</v>
      </c>
      <c r="F134" s="273" t="s">
        <v>789</v>
      </c>
      <c r="G134" s="274"/>
      <c r="H134" s="274"/>
      <c r="I134" s="274"/>
      <c r="J134" s="179"/>
      <c r="K134" s="180" t="s">
        <v>5</v>
      </c>
      <c r="L134" s="179"/>
      <c r="M134" s="179"/>
      <c r="N134" s="179"/>
      <c r="O134" s="179"/>
      <c r="P134" s="179"/>
      <c r="Q134" s="179"/>
      <c r="R134" s="181"/>
      <c r="T134" s="182"/>
      <c r="U134" s="179"/>
      <c r="V134" s="179"/>
      <c r="W134" s="179"/>
      <c r="X134" s="179"/>
      <c r="Y134" s="179"/>
      <c r="Z134" s="179"/>
      <c r="AA134" s="183"/>
      <c r="AT134" s="184" t="s">
        <v>216</v>
      </c>
      <c r="AU134" s="184" t="s">
        <v>87</v>
      </c>
      <c r="AV134" s="11" t="s">
        <v>82</v>
      </c>
      <c r="AW134" s="11" t="s">
        <v>32</v>
      </c>
      <c r="AX134" s="11" t="s">
        <v>75</v>
      </c>
      <c r="AY134" s="184" t="s">
        <v>192</v>
      </c>
    </row>
    <row r="135" spans="2:65" s="12" customFormat="1" ht="16.5" customHeight="1">
      <c r="B135" s="185"/>
      <c r="C135" s="186"/>
      <c r="D135" s="186"/>
      <c r="E135" s="187" t="s">
        <v>5</v>
      </c>
      <c r="F135" s="271" t="s">
        <v>790</v>
      </c>
      <c r="G135" s="272"/>
      <c r="H135" s="272"/>
      <c r="I135" s="272"/>
      <c r="J135" s="186"/>
      <c r="K135" s="188">
        <v>3.726</v>
      </c>
      <c r="L135" s="186"/>
      <c r="M135" s="186"/>
      <c r="N135" s="186"/>
      <c r="O135" s="186"/>
      <c r="P135" s="186"/>
      <c r="Q135" s="186"/>
      <c r="R135" s="189"/>
      <c r="T135" s="190"/>
      <c r="U135" s="186"/>
      <c r="V135" s="186"/>
      <c r="W135" s="186"/>
      <c r="X135" s="186"/>
      <c r="Y135" s="186"/>
      <c r="Z135" s="186"/>
      <c r="AA135" s="191"/>
      <c r="AT135" s="192" t="s">
        <v>216</v>
      </c>
      <c r="AU135" s="192" t="s">
        <v>87</v>
      </c>
      <c r="AV135" s="12" t="s">
        <v>87</v>
      </c>
      <c r="AW135" s="12" t="s">
        <v>32</v>
      </c>
      <c r="AX135" s="12" t="s">
        <v>75</v>
      </c>
      <c r="AY135" s="192" t="s">
        <v>192</v>
      </c>
    </row>
    <row r="136" spans="2:65" s="13" customFormat="1" ht="16.5" customHeight="1">
      <c r="B136" s="193"/>
      <c r="C136" s="194"/>
      <c r="D136" s="194"/>
      <c r="E136" s="195" t="s">
        <v>5</v>
      </c>
      <c r="F136" s="275" t="s">
        <v>249</v>
      </c>
      <c r="G136" s="276"/>
      <c r="H136" s="276"/>
      <c r="I136" s="276"/>
      <c r="J136" s="194"/>
      <c r="K136" s="196">
        <v>344.178</v>
      </c>
      <c r="L136" s="194"/>
      <c r="M136" s="194"/>
      <c r="N136" s="194"/>
      <c r="O136" s="194"/>
      <c r="P136" s="194"/>
      <c r="Q136" s="194"/>
      <c r="R136" s="197"/>
      <c r="T136" s="198"/>
      <c r="U136" s="194"/>
      <c r="V136" s="194"/>
      <c r="W136" s="194"/>
      <c r="X136" s="194"/>
      <c r="Y136" s="194"/>
      <c r="Z136" s="194"/>
      <c r="AA136" s="199"/>
      <c r="AT136" s="200" t="s">
        <v>216</v>
      </c>
      <c r="AU136" s="200" t="s">
        <v>87</v>
      </c>
      <c r="AV136" s="13" t="s">
        <v>197</v>
      </c>
      <c r="AW136" s="13" t="s">
        <v>32</v>
      </c>
      <c r="AX136" s="13" t="s">
        <v>82</v>
      </c>
      <c r="AY136" s="200" t="s">
        <v>192</v>
      </c>
    </row>
    <row r="137" spans="2:65" s="10" customFormat="1" ht="29.85" customHeight="1">
      <c r="B137" s="160"/>
      <c r="C137" s="161"/>
      <c r="D137" s="170" t="s">
        <v>156</v>
      </c>
      <c r="E137" s="170"/>
      <c r="F137" s="170"/>
      <c r="G137" s="170"/>
      <c r="H137" s="170"/>
      <c r="I137" s="170"/>
      <c r="J137" s="170"/>
      <c r="K137" s="170"/>
      <c r="L137" s="170"/>
      <c r="M137" s="170"/>
      <c r="N137" s="280">
        <f>BK137</f>
        <v>0</v>
      </c>
      <c r="O137" s="281"/>
      <c r="P137" s="281"/>
      <c r="Q137" s="281"/>
      <c r="R137" s="163"/>
      <c r="T137" s="164"/>
      <c r="U137" s="161"/>
      <c r="V137" s="161"/>
      <c r="W137" s="165">
        <f>SUM(W138:W173)</f>
        <v>0</v>
      </c>
      <c r="X137" s="161"/>
      <c r="Y137" s="165">
        <f>SUM(Y138:Y173)</f>
        <v>13.246970800000001</v>
      </c>
      <c r="Z137" s="161"/>
      <c r="AA137" s="166">
        <f>SUM(AA138:AA173)</f>
        <v>0</v>
      </c>
      <c r="AR137" s="167" t="s">
        <v>82</v>
      </c>
      <c r="AT137" s="168" t="s">
        <v>74</v>
      </c>
      <c r="AU137" s="168" t="s">
        <v>82</v>
      </c>
      <c r="AY137" s="167" t="s">
        <v>192</v>
      </c>
      <c r="BK137" s="169">
        <f>SUM(BK138:BK173)</f>
        <v>0</v>
      </c>
    </row>
    <row r="138" spans="2:65" s="1" customFormat="1" ht="38.25" customHeight="1">
      <c r="B138" s="142"/>
      <c r="C138" s="171" t="s">
        <v>87</v>
      </c>
      <c r="D138" s="171" t="s">
        <v>193</v>
      </c>
      <c r="E138" s="172" t="s">
        <v>791</v>
      </c>
      <c r="F138" s="268" t="s">
        <v>792</v>
      </c>
      <c r="G138" s="268"/>
      <c r="H138" s="268"/>
      <c r="I138" s="268"/>
      <c r="J138" s="173" t="s">
        <v>196</v>
      </c>
      <c r="K138" s="174">
        <v>141.50399999999999</v>
      </c>
      <c r="L138" s="277">
        <v>0</v>
      </c>
      <c r="M138" s="277"/>
      <c r="N138" s="267">
        <f>ROUND(L138*K138,2)</f>
        <v>0</v>
      </c>
      <c r="O138" s="267"/>
      <c r="P138" s="267"/>
      <c r="Q138" s="267"/>
      <c r="R138" s="145"/>
      <c r="T138" s="175" t="s">
        <v>5</v>
      </c>
      <c r="U138" s="48" t="s">
        <v>42</v>
      </c>
      <c r="V138" s="40"/>
      <c r="W138" s="176">
        <f>V138*K138</f>
        <v>0</v>
      </c>
      <c r="X138" s="176">
        <v>6.2100000000000002E-3</v>
      </c>
      <c r="Y138" s="176">
        <f>X138*K138</f>
        <v>0.87873983999999994</v>
      </c>
      <c r="Z138" s="176">
        <v>0</v>
      </c>
      <c r="AA138" s="177">
        <f>Z138*K138</f>
        <v>0</v>
      </c>
      <c r="AR138" s="23" t="s">
        <v>197</v>
      </c>
      <c r="AT138" s="23" t="s">
        <v>193</v>
      </c>
      <c r="AU138" s="23" t="s">
        <v>87</v>
      </c>
      <c r="AY138" s="23" t="s">
        <v>192</v>
      </c>
      <c r="BE138" s="118">
        <f>IF(U138="základná",N138,0)</f>
        <v>0</v>
      </c>
      <c r="BF138" s="118">
        <f>IF(U138="znížená",N138,0)</f>
        <v>0</v>
      </c>
      <c r="BG138" s="118">
        <f>IF(U138="zákl. prenesená",N138,0)</f>
        <v>0</v>
      </c>
      <c r="BH138" s="118">
        <f>IF(U138="zníž. prenesená",N138,0)</f>
        <v>0</v>
      </c>
      <c r="BI138" s="118">
        <f>IF(U138="nulová",N138,0)</f>
        <v>0</v>
      </c>
      <c r="BJ138" s="23" t="s">
        <v>87</v>
      </c>
      <c r="BK138" s="118">
        <f>ROUND(L138*K138,2)</f>
        <v>0</v>
      </c>
      <c r="BL138" s="23" t="s">
        <v>197</v>
      </c>
      <c r="BM138" s="23" t="s">
        <v>793</v>
      </c>
    </row>
    <row r="139" spans="2:65" s="11" customFormat="1" ht="16.5" customHeight="1">
      <c r="B139" s="178"/>
      <c r="C139" s="179"/>
      <c r="D139" s="179"/>
      <c r="E139" s="180" t="s">
        <v>5</v>
      </c>
      <c r="F139" s="269" t="s">
        <v>794</v>
      </c>
      <c r="G139" s="270"/>
      <c r="H139" s="270"/>
      <c r="I139" s="270"/>
      <c r="J139" s="179"/>
      <c r="K139" s="180" t="s">
        <v>5</v>
      </c>
      <c r="L139" s="179"/>
      <c r="M139" s="179"/>
      <c r="N139" s="179"/>
      <c r="O139" s="179"/>
      <c r="P139" s="179"/>
      <c r="Q139" s="179"/>
      <c r="R139" s="181"/>
      <c r="T139" s="182"/>
      <c r="U139" s="179"/>
      <c r="V139" s="179"/>
      <c r="W139" s="179"/>
      <c r="X139" s="179"/>
      <c r="Y139" s="179"/>
      <c r="Z139" s="179"/>
      <c r="AA139" s="183"/>
      <c r="AT139" s="184" t="s">
        <v>216</v>
      </c>
      <c r="AU139" s="184" t="s">
        <v>87</v>
      </c>
      <c r="AV139" s="11" t="s">
        <v>82</v>
      </c>
      <c r="AW139" s="11" t="s">
        <v>32</v>
      </c>
      <c r="AX139" s="11" t="s">
        <v>75</v>
      </c>
      <c r="AY139" s="184" t="s">
        <v>192</v>
      </c>
    </row>
    <row r="140" spans="2:65" s="12" customFormat="1" ht="16.5" customHeight="1">
      <c r="B140" s="185"/>
      <c r="C140" s="186"/>
      <c r="D140" s="186"/>
      <c r="E140" s="187" t="s">
        <v>5</v>
      </c>
      <c r="F140" s="271" t="s">
        <v>795</v>
      </c>
      <c r="G140" s="272"/>
      <c r="H140" s="272"/>
      <c r="I140" s="272"/>
      <c r="J140" s="186"/>
      <c r="K140" s="188">
        <v>7.04</v>
      </c>
      <c r="L140" s="186"/>
      <c r="M140" s="186"/>
      <c r="N140" s="186"/>
      <c r="O140" s="186"/>
      <c r="P140" s="186"/>
      <c r="Q140" s="186"/>
      <c r="R140" s="189"/>
      <c r="T140" s="190"/>
      <c r="U140" s="186"/>
      <c r="V140" s="186"/>
      <c r="W140" s="186"/>
      <c r="X140" s="186"/>
      <c r="Y140" s="186"/>
      <c r="Z140" s="186"/>
      <c r="AA140" s="191"/>
      <c r="AT140" s="192" t="s">
        <v>216</v>
      </c>
      <c r="AU140" s="192" t="s">
        <v>87</v>
      </c>
      <c r="AV140" s="12" t="s">
        <v>87</v>
      </c>
      <c r="AW140" s="12" t="s">
        <v>32</v>
      </c>
      <c r="AX140" s="12" t="s">
        <v>75</v>
      </c>
      <c r="AY140" s="192" t="s">
        <v>192</v>
      </c>
    </row>
    <row r="141" spans="2:65" s="12" customFormat="1" ht="16.5" customHeight="1">
      <c r="B141" s="185"/>
      <c r="C141" s="186"/>
      <c r="D141" s="186"/>
      <c r="E141" s="187" t="s">
        <v>5</v>
      </c>
      <c r="F141" s="271" t="s">
        <v>796</v>
      </c>
      <c r="G141" s="272"/>
      <c r="H141" s="272"/>
      <c r="I141" s="272"/>
      <c r="J141" s="186"/>
      <c r="K141" s="188">
        <v>37.380000000000003</v>
      </c>
      <c r="L141" s="186"/>
      <c r="M141" s="186"/>
      <c r="N141" s="186"/>
      <c r="O141" s="186"/>
      <c r="P141" s="186"/>
      <c r="Q141" s="186"/>
      <c r="R141" s="189"/>
      <c r="T141" s="190"/>
      <c r="U141" s="186"/>
      <c r="V141" s="186"/>
      <c r="W141" s="186"/>
      <c r="X141" s="186"/>
      <c r="Y141" s="186"/>
      <c r="Z141" s="186"/>
      <c r="AA141" s="191"/>
      <c r="AT141" s="192" t="s">
        <v>216</v>
      </c>
      <c r="AU141" s="192" t="s">
        <v>87</v>
      </c>
      <c r="AV141" s="12" t="s">
        <v>87</v>
      </c>
      <c r="AW141" s="12" t="s">
        <v>32</v>
      </c>
      <c r="AX141" s="12" t="s">
        <v>75</v>
      </c>
      <c r="AY141" s="192" t="s">
        <v>192</v>
      </c>
    </row>
    <row r="142" spans="2:65" s="12" customFormat="1" ht="16.5" customHeight="1">
      <c r="B142" s="185"/>
      <c r="C142" s="186"/>
      <c r="D142" s="186"/>
      <c r="E142" s="187" t="s">
        <v>5</v>
      </c>
      <c r="F142" s="271" t="s">
        <v>797</v>
      </c>
      <c r="G142" s="272"/>
      <c r="H142" s="272"/>
      <c r="I142" s="272"/>
      <c r="J142" s="186"/>
      <c r="K142" s="188">
        <v>9.3800000000000008</v>
      </c>
      <c r="L142" s="186"/>
      <c r="M142" s="186"/>
      <c r="N142" s="186"/>
      <c r="O142" s="186"/>
      <c r="P142" s="186"/>
      <c r="Q142" s="186"/>
      <c r="R142" s="189"/>
      <c r="T142" s="190"/>
      <c r="U142" s="186"/>
      <c r="V142" s="186"/>
      <c r="W142" s="186"/>
      <c r="X142" s="186"/>
      <c r="Y142" s="186"/>
      <c r="Z142" s="186"/>
      <c r="AA142" s="191"/>
      <c r="AT142" s="192" t="s">
        <v>216</v>
      </c>
      <c r="AU142" s="192" t="s">
        <v>87</v>
      </c>
      <c r="AV142" s="12" t="s">
        <v>87</v>
      </c>
      <c r="AW142" s="12" t="s">
        <v>32</v>
      </c>
      <c r="AX142" s="12" t="s">
        <v>75</v>
      </c>
      <c r="AY142" s="192" t="s">
        <v>192</v>
      </c>
    </row>
    <row r="143" spans="2:65" s="12" customFormat="1" ht="16.5" customHeight="1">
      <c r="B143" s="185"/>
      <c r="C143" s="186"/>
      <c r="D143" s="186"/>
      <c r="E143" s="187" t="s">
        <v>5</v>
      </c>
      <c r="F143" s="271" t="s">
        <v>798</v>
      </c>
      <c r="G143" s="272"/>
      <c r="H143" s="272"/>
      <c r="I143" s="272"/>
      <c r="J143" s="186"/>
      <c r="K143" s="188">
        <v>14.39</v>
      </c>
      <c r="L143" s="186"/>
      <c r="M143" s="186"/>
      <c r="N143" s="186"/>
      <c r="O143" s="186"/>
      <c r="P143" s="186"/>
      <c r="Q143" s="186"/>
      <c r="R143" s="189"/>
      <c r="T143" s="190"/>
      <c r="U143" s="186"/>
      <c r="V143" s="186"/>
      <c r="W143" s="186"/>
      <c r="X143" s="186"/>
      <c r="Y143" s="186"/>
      <c r="Z143" s="186"/>
      <c r="AA143" s="191"/>
      <c r="AT143" s="192" t="s">
        <v>216</v>
      </c>
      <c r="AU143" s="192" t="s">
        <v>87</v>
      </c>
      <c r="AV143" s="12" t="s">
        <v>87</v>
      </c>
      <c r="AW143" s="12" t="s">
        <v>32</v>
      </c>
      <c r="AX143" s="12" t="s">
        <v>75</v>
      </c>
      <c r="AY143" s="192" t="s">
        <v>192</v>
      </c>
    </row>
    <row r="144" spans="2:65" s="12" customFormat="1" ht="16.5" customHeight="1">
      <c r="B144" s="185"/>
      <c r="C144" s="186"/>
      <c r="D144" s="186"/>
      <c r="E144" s="187" t="s">
        <v>5</v>
      </c>
      <c r="F144" s="271" t="s">
        <v>799</v>
      </c>
      <c r="G144" s="272"/>
      <c r="H144" s="272"/>
      <c r="I144" s="272"/>
      <c r="J144" s="186"/>
      <c r="K144" s="188">
        <v>4.3099999999999996</v>
      </c>
      <c r="L144" s="186"/>
      <c r="M144" s="186"/>
      <c r="N144" s="186"/>
      <c r="O144" s="186"/>
      <c r="P144" s="186"/>
      <c r="Q144" s="186"/>
      <c r="R144" s="189"/>
      <c r="T144" s="190"/>
      <c r="U144" s="186"/>
      <c r="V144" s="186"/>
      <c r="W144" s="186"/>
      <c r="X144" s="186"/>
      <c r="Y144" s="186"/>
      <c r="Z144" s="186"/>
      <c r="AA144" s="191"/>
      <c r="AT144" s="192" t="s">
        <v>216</v>
      </c>
      <c r="AU144" s="192" t="s">
        <v>87</v>
      </c>
      <c r="AV144" s="12" t="s">
        <v>87</v>
      </c>
      <c r="AW144" s="12" t="s">
        <v>32</v>
      </c>
      <c r="AX144" s="12" t="s">
        <v>75</v>
      </c>
      <c r="AY144" s="192" t="s">
        <v>192</v>
      </c>
    </row>
    <row r="145" spans="2:65" s="12" customFormat="1" ht="16.5" customHeight="1">
      <c r="B145" s="185"/>
      <c r="C145" s="186"/>
      <c r="D145" s="186"/>
      <c r="E145" s="187" t="s">
        <v>5</v>
      </c>
      <c r="F145" s="271" t="s">
        <v>800</v>
      </c>
      <c r="G145" s="272"/>
      <c r="H145" s="272"/>
      <c r="I145" s="272"/>
      <c r="J145" s="186"/>
      <c r="K145" s="188">
        <v>6.18</v>
      </c>
      <c r="L145" s="186"/>
      <c r="M145" s="186"/>
      <c r="N145" s="186"/>
      <c r="O145" s="186"/>
      <c r="P145" s="186"/>
      <c r="Q145" s="186"/>
      <c r="R145" s="189"/>
      <c r="T145" s="190"/>
      <c r="U145" s="186"/>
      <c r="V145" s="186"/>
      <c r="W145" s="186"/>
      <c r="X145" s="186"/>
      <c r="Y145" s="186"/>
      <c r="Z145" s="186"/>
      <c r="AA145" s="191"/>
      <c r="AT145" s="192" t="s">
        <v>216</v>
      </c>
      <c r="AU145" s="192" t="s">
        <v>87</v>
      </c>
      <c r="AV145" s="12" t="s">
        <v>87</v>
      </c>
      <c r="AW145" s="12" t="s">
        <v>32</v>
      </c>
      <c r="AX145" s="12" t="s">
        <v>75</v>
      </c>
      <c r="AY145" s="192" t="s">
        <v>192</v>
      </c>
    </row>
    <row r="146" spans="2:65" s="12" customFormat="1" ht="16.5" customHeight="1">
      <c r="B146" s="185"/>
      <c r="C146" s="186"/>
      <c r="D146" s="186"/>
      <c r="E146" s="187" t="s">
        <v>5</v>
      </c>
      <c r="F146" s="271" t="s">
        <v>801</v>
      </c>
      <c r="G146" s="272"/>
      <c r="H146" s="272"/>
      <c r="I146" s="272"/>
      <c r="J146" s="186"/>
      <c r="K146" s="188">
        <v>7.24</v>
      </c>
      <c r="L146" s="186"/>
      <c r="M146" s="186"/>
      <c r="N146" s="186"/>
      <c r="O146" s="186"/>
      <c r="P146" s="186"/>
      <c r="Q146" s="186"/>
      <c r="R146" s="189"/>
      <c r="T146" s="190"/>
      <c r="U146" s="186"/>
      <c r="V146" s="186"/>
      <c r="W146" s="186"/>
      <c r="X146" s="186"/>
      <c r="Y146" s="186"/>
      <c r="Z146" s="186"/>
      <c r="AA146" s="191"/>
      <c r="AT146" s="192" t="s">
        <v>216</v>
      </c>
      <c r="AU146" s="192" t="s">
        <v>87</v>
      </c>
      <c r="AV146" s="12" t="s">
        <v>87</v>
      </c>
      <c r="AW146" s="12" t="s">
        <v>32</v>
      </c>
      <c r="AX146" s="12" t="s">
        <v>75</v>
      </c>
      <c r="AY146" s="192" t="s">
        <v>192</v>
      </c>
    </row>
    <row r="147" spans="2:65" s="12" customFormat="1" ht="16.5" customHeight="1">
      <c r="B147" s="185"/>
      <c r="C147" s="186"/>
      <c r="D147" s="186"/>
      <c r="E147" s="187" t="s">
        <v>5</v>
      </c>
      <c r="F147" s="271" t="s">
        <v>802</v>
      </c>
      <c r="G147" s="272"/>
      <c r="H147" s="272"/>
      <c r="I147" s="272"/>
      <c r="J147" s="186"/>
      <c r="K147" s="188">
        <v>3.36</v>
      </c>
      <c r="L147" s="186"/>
      <c r="M147" s="186"/>
      <c r="N147" s="186"/>
      <c r="O147" s="186"/>
      <c r="P147" s="186"/>
      <c r="Q147" s="186"/>
      <c r="R147" s="189"/>
      <c r="T147" s="190"/>
      <c r="U147" s="186"/>
      <c r="V147" s="186"/>
      <c r="W147" s="186"/>
      <c r="X147" s="186"/>
      <c r="Y147" s="186"/>
      <c r="Z147" s="186"/>
      <c r="AA147" s="191"/>
      <c r="AT147" s="192" t="s">
        <v>216</v>
      </c>
      <c r="AU147" s="192" t="s">
        <v>87</v>
      </c>
      <c r="AV147" s="12" t="s">
        <v>87</v>
      </c>
      <c r="AW147" s="12" t="s">
        <v>32</v>
      </c>
      <c r="AX147" s="12" t="s">
        <v>75</v>
      </c>
      <c r="AY147" s="192" t="s">
        <v>192</v>
      </c>
    </row>
    <row r="148" spans="2:65" s="12" customFormat="1" ht="25.5" customHeight="1">
      <c r="B148" s="185"/>
      <c r="C148" s="186"/>
      <c r="D148" s="186"/>
      <c r="E148" s="187" t="s">
        <v>5</v>
      </c>
      <c r="F148" s="271" t="s">
        <v>803</v>
      </c>
      <c r="G148" s="272"/>
      <c r="H148" s="272"/>
      <c r="I148" s="272"/>
      <c r="J148" s="186"/>
      <c r="K148" s="188">
        <v>52.223999999999997</v>
      </c>
      <c r="L148" s="186"/>
      <c r="M148" s="186"/>
      <c r="N148" s="186"/>
      <c r="O148" s="186"/>
      <c r="P148" s="186"/>
      <c r="Q148" s="186"/>
      <c r="R148" s="189"/>
      <c r="T148" s="190"/>
      <c r="U148" s="186"/>
      <c r="V148" s="186"/>
      <c r="W148" s="186"/>
      <c r="X148" s="186"/>
      <c r="Y148" s="186"/>
      <c r="Z148" s="186"/>
      <c r="AA148" s="191"/>
      <c r="AT148" s="192" t="s">
        <v>216</v>
      </c>
      <c r="AU148" s="192" t="s">
        <v>87</v>
      </c>
      <c r="AV148" s="12" t="s">
        <v>87</v>
      </c>
      <c r="AW148" s="12" t="s">
        <v>32</v>
      </c>
      <c r="AX148" s="12" t="s">
        <v>75</v>
      </c>
      <c r="AY148" s="192" t="s">
        <v>192</v>
      </c>
    </row>
    <row r="149" spans="2:65" s="13" customFormat="1" ht="16.5" customHeight="1">
      <c r="B149" s="193"/>
      <c r="C149" s="194"/>
      <c r="D149" s="194"/>
      <c r="E149" s="195" t="s">
        <v>5</v>
      </c>
      <c r="F149" s="275" t="s">
        <v>249</v>
      </c>
      <c r="G149" s="276"/>
      <c r="H149" s="276"/>
      <c r="I149" s="276"/>
      <c r="J149" s="194"/>
      <c r="K149" s="196">
        <v>141.50399999999999</v>
      </c>
      <c r="L149" s="194"/>
      <c r="M149" s="194"/>
      <c r="N149" s="194"/>
      <c r="O149" s="194"/>
      <c r="P149" s="194"/>
      <c r="Q149" s="194"/>
      <c r="R149" s="197"/>
      <c r="T149" s="198"/>
      <c r="U149" s="194"/>
      <c r="V149" s="194"/>
      <c r="W149" s="194"/>
      <c r="X149" s="194"/>
      <c r="Y149" s="194"/>
      <c r="Z149" s="194"/>
      <c r="AA149" s="199"/>
      <c r="AT149" s="200" t="s">
        <v>216</v>
      </c>
      <c r="AU149" s="200" t="s">
        <v>87</v>
      </c>
      <c r="AV149" s="13" t="s">
        <v>197</v>
      </c>
      <c r="AW149" s="13" t="s">
        <v>32</v>
      </c>
      <c r="AX149" s="13" t="s">
        <v>82</v>
      </c>
      <c r="AY149" s="200" t="s">
        <v>192</v>
      </c>
    </row>
    <row r="150" spans="2:65" s="1" customFormat="1" ht="38.25" customHeight="1">
      <c r="B150" s="142"/>
      <c r="C150" s="171" t="s">
        <v>202</v>
      </c>
      <c r="D150" s="171" t="s">
        <v>193</v>
      </c>
      <c r="E150" s="172" t="s">
        <v>804</v>
      </c>
      <c r="F150" s="268" t="s">
        <v>805</v>
      </c>
      <c r="G150" s="268"/>
      <c r="H150" s="268"/>
      <c r="I150" s="268"/>
      <c r="J150" s="173" t="s">
        <v>196</v>
      </c>
      <c r="K150" s="174">
        <v>141.50399999999999</v>
      </c>
      <c r="L150" s="277">
        <v>0</v>
      </c>
      <c r="M150" s="277"/>
      <c r="N150" s="267">
        <f>ROUND(L150*K150,2)</f>
        <v>0</v>
      </c>
      <c r="O150" s="267"/>
      <c r="P150" s="267"/>
      <c r="Q150" s="267"/>
      <c r="R150" s="145"/>
      <c r="T150" s="175" t="s">
        <v>5</v>
      </c>
      <c r="U150" s="48" t="s">
        <v>42</v>
      </c>
      <c r="V150" s="40"/>
      <c r="W150" s="176">
        <f>V150*K150</f>
        <v>0</v>
      </c>
      <c r="X150" s="176">
        <v>4.0000000000000002E-4</v>
      </c>
      <c r="Y150" s="176">
        <f>X150*K150</f>
        <v>5.6601600000000002E-2</v>
      </c>
      <c r="Z150" s="176">
        <v>0</v>
      </c>
      <c r="AA150" s="177">
        <f>Z150*K150</f>
        <v>0</v>
      </c>
      <c r="AR150" s="23" t="s">
        <v>197</v>
      </c>
      <c r="AT150" s="23" t="s">
        <v>193</v>
      </c>
      <c r="AU150" s="23" t="s">
        <v>87</v>
      </c>
      <c r="AY150" s="23" t="s">
        <v>192</v>
      </c>
      <c r="BE150" s="118">
        <f>IF(U150="základná",N150,0)</f>
        <v>0</v>
      </c>
      <c r="BF150" s="118">
        <f>IF(U150="znížená",N150,0)</f>
        <v>0</v>
      </c>
      <c r="BG150" s="118">
        <f>IF(U150="zákl. prenesená",N150,0)</f>
        <v>0</v>
      </c>
      <c r="BH150" s="118">
        <f>IF(U150="zníž. prenesená",N150,0)</f>
        <v>0</v>
      </c>
      <c r="BI150" s="118">
        <f>IF(U150="nulová",N150,0)</f>
        <v>0</v>
      </c>
      <c r="BJ150" s="23" t="s">
        <v>87</v>
      </c>
      <c r="BK150" s="118">
        <f>ROUND(L150*K150,2)</f>
        <v>0</v>
      </c>
      <c r="BL150" s="23" t="s">
        <v>197</v>
      </c>
      <c r="BM150" s="23" t="s">
        <v>806</v>
      </c>
    </row>
    <row r="151" spans="2:65" s="1" customFormat="1" ht="38.25" customHeight="1">
      <c r="B151" s="142"/>
      <c r="C151" s="171" t="s">
        <v>197</v>
      </c>
      <c r="D151" s="171" t="s">
        <v>193</v>
      </c>
      <c r="E151" s="172" t="s">
        <v>807</v>
      </c>
      <c r="F151" s="268" t="s">
        <v>808</v>
      </c>
      <c r="G151" s="268"/>
      <c r="H151" s="268"/>
      <c r="I151" s="268"/>
      <c r="J151" s="173" t="s">
        <v>196</v>
      </c>
      <c r="K151" s="174">
        <v>347.904</v>
      </c>
      <c r="L151" s="277">
        <v>0</v>
      </c>
      <c r="M151" s="277"/>
      <c r="N151" s="267">
        <f>ROUND(L151*K151,2)</f>
        <v>0</v>
      </c>
      <c r="O151" s="267"/>
      <c r="P151" s="267"/>
      <c r="Q151" s="267"/>
      <c r="R151" s="145"/>
      <c r="T151" s="175" t="s">
        <v>5</v>
      </c>
      <c r="U151" s="48" t="s">
        <v>42</v>
      </c>
      <c r="V151" s="40"/>
      <c r="W151" s="176">
        <f>V151*K151</f>
        <v>0</v>
      </c>
      <c r="X151" s="176">
        <v>4.0000000000000002E-4</v>
      </c>
      <c r="Y151" s="176">
        <f>X151*K151</f>
        <v>0.1391616</v>
      </c>
      <c r="Z151" s="176">
        <v>0</v>
      </c>
      <c r="AA151" s="177">
        <f>Z151*K151</f>
        <v>0</v>
      </c>
      <c r="AR151" s="23" t="s">
        <v>197</v>
      </c>
      <c r="AT151" s="23" t="s">
        <v>193</v>
      </c>
      <c r="AU151" s="23" t="s">
        <v>87</v>
      </c>
      <c r="AY151" s="23" t="s">
        <v>192</v>
      </c>
      <c r="BE151" s="118">
        <f>IF(U151="základná",N151,0)</f>
        <v>0</v>
      </c>
      <c r="BF151" s="118">
        <f>IF(U151="znížená",N151,0)</f>
        <v>0</v>
      </c>
      <c r="BG151" s="118">
        <f>IF(U151="zákl. prenesená",N151,0)</f>
        <v>0</v>
      </c>
      <c r="BH151" s="118">
        <f>IF(U151="zníž. prenesená",N151,0)</f>
        <v>0</v>
      </c>
      <c r="BI151" s="118">
        <f>IF(U151="nulová",N151,0)</f>
        <v>0</v>
      </c>
      <c r="BJ151" s="23" t="s">
        <v>87</v>
      </c>
      <c r="BK151" s="118">
        <f>ROUND(L151*K151,2)</f>
        <v>0</v>
      </c>
      <c r="BL151" s="23" t="s">
        <v>197</v>
      </c>
      <c r="BM151" s="23" t="s">
        <v>809</v>
      </c>
    </row>
    <row r="152" spans="2:65" s="11" customFormat="1" ht="16.5" customHeight="1">
      <c r="B152" s="178"/>
      <c r="C152" s="179"/>
      <c r="D152" s="179"/>
      <c r="E152" s="180" t="s">
        <v>5</v>
      </c>
      <c r="F152" s="269" t="s">
        <v>810</v>
      </c>
      <c r="G152" s="270"/>
      <c r="H152" s="270"/>
      <c r="I152" s="270"/>
      <c r="J152" s="179"/>
      <c r="K152" s="180" t="s">
        <v>5</v>
      </c>
      <c r="L152" s="179"/>
      <c r="M152" s="179"/>
      <c r="N152" s="179"/>
      <c r="O152" s="179"/>
      <c r="P152" s="179"/>
      <c r="Q152" s="179"/>
      <c r="R152" s="181"/>
      <c r="T152" s="182"/>
      <c r="U152" s="179"/>
      <c r="V152" s="179"/>
      <c r="W152" s="179"/>
      <c r="X152" s="179"/>
      <c r="Y152" s="179"/>
      <c r="Z152" s="179"/>
      <c r="AA152" s="183"/>
      <c r="AT152" s="184" t="s">
        <v>216</v>
      </c>
      <c r="AU152" s="184" t="s">
        <v>87</v>
      </c>
      <c r="AV152" s="11" t="s">
        <v>82</v>
      </c>
      <c r="AW152" s="11" t="s">
        <v>32</v>
      </c>
      <c r="AX152" s="11" t="s">
        <v>75</v>
      </c>
      <c r="AY152" s="184" t="s">
        <v>192</v>
      </c>
    </row>
    <row r="153" spans="2:65" s="12" customFormat="1" ht="16.5" customHeight="1">
      <c r="B153" s="185"/>
      <c r="C153" s="186"/>
      <c r="D153" s="186"/>
      <c r="E153" s="187" t="s">
        <v>5</v>
      </c>
      <c r="F153" s="271" t="s">
        <v>811</v>
      </c>
      <c r="G153" s="272"/>
      <c r="H153" s="272"/>
      <c r="I153" s="272"/>
      <c r="J153" s="186"/>
      <c r="K153" s="188">
        <v>347.904</v>
      </c>
      <c r="L153" s="186"/>
      <c r="M153" s="186"/>
      <c r="N153" s="186"/>
      <c r="O153" s="186"/>
      <c r="P153" s="186"/>
      <c r="Q153" s="186"/>
      <c r="R153" s="189"/>
      <c r="T153" s="190"/>
      <c r="U153" s="186"/>
      <c r="V153" s="186"/>
      <c r="W153" s="186"/>
      <c r="X153" s="186"/>
      <c r="Y153" s="186"/>
      <c r="Z153" s="186"/>
      <c r="AA153" s="191"/>
      <c r="AT153" s="192" t="s">
        <v>216</v>
      </c>
      <c r="AU153" s="192" t="s">
        <v>87</v>
      </c>
      <c r="AV153" s="12" t="s">
        <v>87</v>
      </c>
      <c r="AW153" s="12" t="s">
        <v>32</v>
      </c>
      <c r="AX153" s="12" t="s">
        <v>82</v>
      </c>
      <c r="AY153" s="192" t="s">
        <v>192</v>
      </c>
    </row>
    <row r="154" spans="2:65" s="1" customFormat="1" ht="38.25" customHeight="1">
      <c r="B154" s="142"/>
      <c r="C154" s="171" t="s">
        <v>210</v>
      </c>
      <c r="D154" s="171" t="s">
        <v>193</v>
      </c>
      <c r="E154" s="172" t="s">
        <v>812</v>
      </c>
      <c r="F154" s="268" t="s">
        <v>813</v>
      </c>
      <c r="G154" s="268"/>
      <c r="H154" s="268"/>
      <c r="I154" s="268"/>
      <c r="J154" s="173" t="s">
        <v>196</v>
      </c>
      <c r="K154" s="174">
        <v>289.685</v>
      </c>
      <c r="L154" s="277">
        <v>0</v>
      </c>
      <c r="M154" s="277"/>
      <c r="N154" s="267">
        <f>ROUND(L154*K154,2)</f>
        <v>0</v>
      </c>
      <c r="O154" s="267"/>
      <c r="P154" s="267"/>
      <c r="Q154" s="267"/>
      <c r="R154" s="145"/>
      <c r="T154" s="175" t="s">
        <v>5</v>
      </c>
      <c r="U154" s="48" t="s">
        <v>42</v>
      </c>
      <c r="V154" s="40"/>
      <c r="W154" s="176">
        <f>V154*K154</f>
        <v>0</v>
      </c>
      <c r="X154" s="176">
        <v>3.4950000000000002E-2</v>
      </c>
      <c r="Y154" s="176">
        <f>X154*K154</f>
        <v>10.124490750000001</v>
      </c>
      <c r="Z154" s="176">
        <v>0</v>
      </c>
      <c r="AA154" s="177">
        <f>Z154*K154</f>
        <v>0</v>
      </c>
      <c r="AR154" s="23" t="s">
        <v>197</v>
      </c>
      <c r="AT154" s="23" t="s">
        <v>193</v>
      </c>
      <c r="AU154" s="23" t="s">
        <v>87</v>
      </c>
      <c r="AY154" s="23" t="s">
        <v>192</v>
      </c>
      <c r="BE154" s="118">
        <f>IF(U154="základná",N154,0)</f>
        <v>0</v>
      </c>
      <c r="BF154" s="118">
        <f>IF(U154="znížená",N154,0)</f>
        <v>0</v>
      </c>
      <c r="BG154" s="118">
        <f>IF(U154="zákl. prenesená",N154,0)</f>
        <v>0</v>
      </c>
      <c r="BH154" s="118">
        <f>IF(U154="zníž. prenesená",N154,0)</f>
        <v>0</v>
      </c>
      <c r="BI154" s="118">
        <f>IF(U154="nulová",N154,0)</f>
        <v>0</v>
      </c>
      <c r="BJ154" s="23" t="s">
        <v>87</v>
      </c>
      <c r="BK154" s="118">
        <f>ROUND(L154*K154,2)</f>
        <v>0</v>
      </c>
      <c r="BL154" s="23" t="s">
        <v>197</v>
      </c>
      <c r="BM154" s="23" t="s">
        <v>814</v>
      </c>
    </row>
    <row r="155" spans="2:65" s="1" customFormat="1" ht="38.25" customHeight="1">
      <c r="B155" s="142"/>
      <c r="C155" s="171" t="s">
        <v>218</v>
      </c>
      <c r="D155" s="171" t="s">
        <v>193</v>
      </c>
      <c r="E155" s="172" t="s">
        <v>815</v>
      </c>
      <c r="F155" s="268" t="s">
        <v>816</v>
      </c>
      <c r="G155" s="268"/>
      <c r="H155" s="268"/>
      <c r="I155" s="268"/>
      <c r="J155" s="173" t="s">
        <v>196</v>
      </c>
      <c r="K155" s="174">
        <v>289.685</v>
      </c>
      <c r="L155" s="277">
        <v>0</v>
      </c>
      <c r="M155" s="277"/>
      <c r="N155" s="267">
        <f>ROUND(L155*K155,2)</f>
        <v>0</v>
      </c>
      <c r="O155" s="267"/>
      <c r="P155" s="267"/>
      <c r="Q155" s="267"/>
      <c r="R155" s="145"/>
      <c r="T155" s="175" t="s">
        <v>5</v>
      </c>
      <c r="U155" s="48" t="s">
        <v>42</v>
      </c>
      <c r="V155" s="40"/>
      <c r="W155" s="176">
        <f>V155*K155</f>
        <v>0</v>
      </c>
      <c r="X155" s="176">
        <v>3.3E-3</v>
      </c>
      <c r="Y155" s="176">
        <f>X155*K155</f>
        <v>0.95596049999999999</v>
      </c>
      <c r="Z155" s="176">
        <v>0</v>
      </c>
      <c r="AA155" s="177">
        <f>Z155*K155</f>
        <v>0</v>
      </c>
      <c r="AR155" s="23" t="s">
        <v>197</v>
      </c>
      <c r="AT155" s="23" t="s">
        <v>193</v>
      </c>
      <c r="AU155" s="23" t="s">
        <v>87</v>
      </c>
      <c r="AY155" s="23" t="s">
        <v>192</v>
      </c>
      <c r="BE155" s="118">
        <f>IF(U155="základná",N155,0)</f>
        <v>0</v>
      </c>
      <c r="BF155" s="118">
        <f>IF(U155="znížená",N155,0)</f>
        <v>0</v>
      </c>
      <c r="BG155" s="118">
        <f>IF(U155="zákl. prenesená",N155,0)</f>
        <v>0</v>
      </c>
      <c r="BH155" s="118">
        <f>IF(U155="zníž. prenesená",N155,0)</f>
        <v>0</v>
      </c>
      <c r="BI155" s="118">
        <f>IF(U155="nulová",N155,0)</f>
        <v>0</v>
      </c>
      <c r="BJ155" s="23" t="s">
        <v>87</v>
      </c>
      <c r="BK155" s="118">
        <f>ROUND(L155*K155,2)</f>
        <v>0</v>
      </c>
      <c r="BL155" s="23" t="s">
        <v>197</v>
      </c>
      <c r="BM155" s="23" t="s">
        <v>817</v>
      </c>
    </row>
    <row r="156" spans="2:65" s="1" customFormat="1" ht="38.25" customHeight="1">
      <c r="B156" s="142"/>
      <c r="C156" s="171" t="s">
        <v>222</v>
      </c>
      <c r="D156" s="171" t="s">
        <v>193</v>
      </c>
      <c r="E156" s="172" t="s">
        <v>818</v>
      </c>
      <c r="F156" s="268" t="s">
        <v>819</v>
      </c>
      <c r="G156" s="268"/>
      <c r="H156" s="268"/>
      <c r="I156" s="268"/>
      <c r="J156" s="173" t="s">
        <v>196</v>
      </c>
      <c r="K156" s="174">
        <v>50.767000000000003</v>
      </c>
      <c r="L156" s="277">
        <v>0</v>
      </c>
      <c r="M156" s="277"/>
      <c r="N156" s="267">
        <f>ROUND(L156*K156,2)</f>
        <v>0</v>
      </c>
      <c r="O156" s="267"/>
      <c r="P156" s="267"/>
      <c r="Q156" s="267"/>
      <c r="R156" s="145"/>
      <c r="T156" s="175" t="s">
        <v>5</v>
      </c>
      <c r="U156" s="48" t="s">
        <v>42</v>
      </c>
      <c r="V156" s="40"/>
      <c r="W156" s="176">
        <f>V156*K156</f>
        <v>0</v>
      </c>
      <c r="X156" s="176">
        <v>1.4449999999999999E-2</v>
      </c>
      <c r="Y156" s="176">
        <f>X156*K156</f>
        <v>0.73358314999999996</v>
      </c>
      <c r="Z156" s="176">
        <v>0</v>
      </c>
      <c r="AA156" s="177">
        <f>Z156*K156</f>
        <v>0</v>
      </c>
      <c r="AR156" s="23" t="s">
        <v>197</v>
      </c>
      <c r="AT156" s="23" t="s">
        <v>193</v>
      </c>
      <c r="AU156" s="23" t="s">
        <v>87</v>
      </c>
      <c r="AY156" s="23" t="s">
        <v>192</v>
      </c>
      <c r="BE156" s="118">
        <f>IF(U156="základná",N156,0)</f>
        <v>0</v>
      </c>
      <c r="BF156" s="118">
        <f>IF(U156="znížená",N156,0)</f>
        <v>0</v>
      </c>
      <c r="BG156" s="118">
        <f>IF(U156="zákl. prenesená",N156,0)</f>
        <v>0</v>
      </c>
      <c r="BH156" s="118">
        <f>IF(U156="zníž. prenesená",N156,0)</f>
        <v>0</v>
      </c>
      <c r="BI156" s="118">
        <f>IF(U156="nulová",N156,0)</f>
        <v>0</v>
      </c>
      <c r="BJ156" s="23" t="s">
        <v>87</v>
      </c>
      <c r="BK156" s="118">
        <f>ROUND(L156*K156,2)</f>
        <v>0</v>
      </c>
      <c r="BL156" s="23" t="s">
        <v>197</v>
      </c>
      <c r="BM156" s="23" t="s">
        <v>820</v>
      </c>
    </row>
    <row r="157" spans="2:65" s="11" customFormat="1" ht="16.5" customHeight="1">
      <c r="B157" s="178"/>
      <c r="C157" s="179"/>
      <c r="D157" s="179"/>
      <c r="E157" s="180" t="s">
        <v>5</v>
      </c>
      <c r="F157" s="269" t="s">
        <v>787</v>
      </c>
      <c r="G157" s="270"/>
      <c r="H157" s="270"/>
      <c r="I157" s="270"/>
      <c r="J157" s="179"/>
      <c r="K157" s="180" t="s">
        <v>5</v>
      </c>
      <c r="L157" s="179"/>
      <c r="M157" s="179"/>
      <c r="N157" s="179"/>
      <c r="O157" s="179"/>
      <c r="P157" s="179"/>
      <c r="Q157" s="179"/>
      <c r="R157" s="181"/>
      <c r="T157" s="182"/>
      <c r="U157" s="179"/>
      <c r="V157" s="179"/>
      <c r="W157" s="179"/>
      <c r="X157" s="179"/>
      <c r="Y157" s="179"/>
      <c r="Z157" s="179"/>
      <c r="AA157" s="183"/>
      <c r="AT157" s="184" t="s">
        <v>216</v>
      </c>
      <c r="AU157" s="184" t="s">
        <v>87</v>
      </c>
      <c r="AV157" s="11" t="s">
        <v>82</v>
      </c>
      <c r="AW157" s="11" t="s">
        <v>32</v>
      </c>
      <c r="AX157" s="11" t="s">
        <v>75</v>
      </c>
      <c r="AY157" s="184" t="s">
        <v>192</v>
      </c>
    </row>
    <row r="158" spans="2:65" s="12" customFormat="1" ht="16.5" customHeight="1">
      <c r="B158" s="185"/>
      <c r="C158" s="186"/>
      <c r="D158" s="186"/>
      <c r="E158" s="187" t="s">
        <v>5</v>
      </c>
      <c r="F158" s="271" t="s">
        <v>821</v>
      </c>
      <c r="G158" s="272"/>
      <c r="H158" s="272"/>
      <c r="I158" s="272"/>
      <c r="J158" s="186"/>
      <c r="K158" s="188">
        <v>18.486000000000001</v>
      </c>
      <c r="L158" s="186"/>
      <c r="M158" s="186"/>
      <c r="N158" s="186"/>
      <c r="O158" s="186"/>
      <c r="P158" s="186"/>
      <c r="Q158" s="186"/>
      <c r="R158" s="189"/>
      <c r="T158" s="190"/>
      <c r="U158" s="186"/>
      <c r="V158" s="186"/>
      <c r="W158" s="186"/>
      <c r="X158" s="186"/>
      <c r="Y158" s="186"/>
      <c r="Z158" s="186"/>
      <c r="AA158" s="191"/>
      <c r="AT158" s="192" t="s">
        <v>216</v>
      </c>
      <c r="AU158" s="192" t="s">
        <v>87</v>
      </c>
      <c r="AV158" s="12" t="s">
        <v>87</v>
      </c>
      <c r="AW158" s="12" t="s">
        <v>32</v>
      </c>
      <c r="AX158" s="12" t="s">
        <v>75</v>
      </c>
      <c r="AY158" s="192" t="s">
        <v>192</v>
      </c>
    </row>
    <row r="159" spans="2:65" s="12" customFormat="1" ht="16.5" customHeight="1">
      <c r="B159" s="185"/>
      <c r="C159" s="186"/>
      <c r="D159" s="186"/>
      <c r="E159" s="187" t="s">
        <v>5</v>
      </c>
      <c r="F159" s="271" t="s">
        <v>822</v>
      </c>
      <c r="G159" s="272"/>
      <c r="H159" s="272"/>
      <c r="I159" s="272"/>
      <c r="J159" s="186"/>
      <c r="K159" s="188">
        <v>10.71</v>
      </c>
      <c r="L159" s="186"/>
      <c r="M159" s="186"/>
      <c r="N159" s="186"/>
      <c r="O159" s="186"/>
      <c r="P159" s="186"/>
      <c r="Q159" s="186"/>
      <c r="R159" s="189"/>
      <c r="T159" s="190"/>
      <c r="U159" s="186"/>
      <c r="V159" s="186"/>
      <c r="W159" s="186"/>
      <c r="X159" s="186"/>
      <c r="Y159" s="186"/>
      <c r="Z159" s="186"/>
      <c r="AA159" s="191"/>
      <c r="AT159" s="192" t="s">
        <v>216</v>
      </c>
      <c r="AU159" s="192" t="s">
        <v>87</v>
      </c>
      <c r="AV159" s="12" t="s">
        <v>87</v>
      </c>
      <c r="AW159" s="12" t="s">
        <v>32</v>
      </c>
      <c r="AX159" s="12" t="s">
        <v>75</v>
      </c>
      <c r="AY159" s="192" t="s">
        <v>192</v>
      </c>
    </row>
    <row r="160" spans="2:65" s="12" customFormat="1" ht="16.5" customHeight="1">
      <c r="B160" s="185"/>
      <c r="C160" s="186"/>
      <c r="D160" s="186"/>
      <c r="E160" s="187" t="s">
        <v>5</v>
      </c>
      <c r="F160" s="271" t="s">
        <v>823</v>
      </c>
      <c r="G160" s="272"/>
      <c r="H160" s="272"/>
      <c r="I160" s="272"/>
      <c r="J160" s="186"/>
      <c r="K160" s="188">
        <v>23.526</v>
      </c>
      <c r="L160" s="186"/>
      <c r="M160" s="186"/>
      <c r="N160" s="186"/>
      <c r="O160" s="186"/>
      <c r="P160" s="186"/>
      <c r="Q160" s="186"/>
      <c r="R160" s="189"/>
      <c r="T160" s="190"/>
      <c r="U160" s="186"/>
      <c r="V160" s="186"/>
      <c r="W160" s="186"/>
      <c r="X160" s="186"/>
      <c r="Y160" s="186"/>
      <c r="Z160" s="186"/>
      <c r="AA160" s="191"/>
      <c r="AT160" s="192" t="s">
        <v>216</v>
      </c>
      <c r="AU160" s="192" t="s">
        <v>87</v>
      </c>
      <c r="AV160" s="12" t="s">
        <v>87</v>
      </c>
      <c r="AW160" s="12" t="s">
        <v>32</v>
      </c>
      <c r="AX160" s="12" t="s">
        <v>75</v>
      </c>
      <c r="AY160" s="192" t="s">
        <v>192</v>
      </c>
    </row>
    <row r="161" spans="2:65" s="14" customFormat="1" ht="16.5" customHeight="1">
      <c r="B161" s="201"/>
      <c r="C161" s="202"/>
      <c r="D161" s="202"/>
      <c r="E161" s="203" t="s">
        <v>5</v>
      </c>
      <c r="F161" s="282" t="s">
        <v>398</v>
      </c>
      <c r="G161" s="283"/>
      <c r="H161" s="283"/>
      <c r="I161" s="283"/>
      <c r="J161" s="202"/>
      <c r="K161" s="204">
        <v>52.722000000000001</v>
      </c>
      <c r="L161" s="202"/>
      <c r="M161" s="202"/>
      <c r="N161" s="202"/>
      <c r="O161" s="202"/>
      <c r="P161" s="202"/>
      <c r="Q161" s="202"/>
      <c r="R161" s="205"/>
      <c r="T161" s="206"/>
      <c r="U161" s="202"/>
      <c r="V161" s="202"/>
      <c r="W161" s="202"/>
      <c r="X161" s="202"/>
      <c r="Y161" s="202"/>
      <c r="Z161" s="202"/>
      <c r="AA161" s="207"/>
      <c r="AT161" s="208" t="s">
        <v>216</v>
      </c>
      <c r="AU161" s="208" t="s">
        <v>87</v>
      </c>
      <c r="AV161" s="14" t="s">
        <v>202</v>
      </c>
      <c r="AW161" s="14" t="s">
        <v>32</v>
      </c>
      <c r="AX161" s="14" t="s">
        <v>75</v>
      </c>
      <c r="AY161" s="208" t="s">
        <v>192</v>
      </c>
    </row>
    <row r="162" spans="2:65" s="11" customFormat="1" ht="16.5" customHeight="1">
      <c r="B162" s="178"/>
      <c r="C162" s="179"/>
      <c r="D162" s="179"/>
      <c r="E162" s="180" t="s">
        <v>5</v>
      </c>
      <c r="F162" s="273" t="s">
        <v>824</v>
      </c>
      <c r="G162" s="274"/>
      <c r="H162" s="274"/>
      <c r="I162" s="274"/>
      <c r="J162" s="179"/>
      <c r="K162" s="180" t="s">
        <v>5</v>
      </c>
      <c r="L162" s="179"/>
      <c r="M162" s="179"/>
      <c r="N162" s="179"/>
      <c r="O162" s="179"/>
      <c r="P162" s="179"/>
      <c r="Q162" s="179"/>
      <c r="R162" s="181"/>
      <c r="T162" s="182"/>
      <c r="U162" s="179"/>
      <c r="V162" s="179"/>
      <c r="W162" s="179"/>
      <c r="X162" s="179"/>
      <c r="Y162" s="179"/>
      <c r="Z162" s="179"/>
      <c r="AA162" s="183"/>
      <c r="AT162" s="184" t="s">
        <v>216</v>
      </c>
      <c r="AU162" s="184" t="s">
        <v>87</v>
      </c>
      <c r="AV162" s="11" t="s">
        <v>82</v>
      </c>
      <c r="AW162" s="11" t="s">
        <v>32</v>
      </c>
      <c r="AX162" s="11" t="s">
        <v>75</v>
      </c>
      <c r="AY162" s="184" t="s">
        <v>192</v>
      </c>
    </row>
    <row r="163" spans="2:65" s="12" customFormat="1" ht="16.5" customHeight="1">
      <c r="B163" s="185"/>
      <c r="C163" s="186"/>
      <c r="D163" s="186"/>
      <c r="E163" s="187" t="s">
        <v>5</v>
      </c>
      <c r="F163" s="271" t="s">
        <v>825</v>
      </c>
      <c r="G163" s="272"/>
      <c r="H163" s="272"/>
      <c r="I163" s="272"/>
      <c r="J163" s="186"/>
      <c r="K163" s="188">
        <v>8.2799999999999994</v>
      </c>
      <c r="L163" s="186"/>
      <c r="M163" s="186"/>
      <c r="N163" s="186"/>
      <c r="O163" s="186"/>
      <c r="P163" s="186"/>
      <c r="Q163" s="186"/>
      <c r="R163" s="189"/>
      <c r="T163" s="190"/>
      <c r="U163" s="186"/>
      <c r="V163" s="186"/>
      <c r="W163" s="186"/>
      <c r="X163" s="186"/>
      <c r="Y163" s="186"/>
      <c r="Z163" s="186"/>
      <c r="AA163" s="191"/>
      <c r="AT163" s="192" t="s">
        <v>216</v>
      </c>
      <c r="AU163" s="192" t="s">
        <v>87</v>
      </c>
      <c r="AV163" s="12" t="s">
        <v>87</v>
      </c>
      <c r="AW163" s="12" t="s">
        <v>32</v>
      </c>
      <c r="AX163" s="12" t="s">
        <v>75</v>
      </c>
      <c r="AY163" s="192" t="s">
        <v>192</v>
      </c>
    </row>
    <row r="164" spans="2:65" s="14" customFormat="1" ht="16.5" customHeight="1">
      <c r="B164" s="201"/>
      <c r="C164" s="202"/>
      <c r="D164" s="202"/>
      <c r="E164" s="203" t="s">
        <v>5</v>
      </c>
      <c r="F164" s="282" t="s">
        <v>398</v>
      </c>
      <c r="G164" s="283"/>
      <c r="H164" s="283"/>
      <c r="I164" s="283"/>
      <c r="J164" s="202"/>
      <c r="K164" s="204">
        <v>8.2799999999999994</v>
      </c>
      <c r="L164" s="202"/>
      <c r="M164" s="202"/>
      <c r="N164" s="202"/>
      <c r="O164" s="202"/>
      <c r="P164" s="202"/>
      <c r="Q164" s="202"/>
      <c r="R164" s="205"/>
      <c r="T164" s="206"/>
      <c r="U164" s="202"/>
      <c r="V164" s="202"/>
      <c r="W164" s="202"/>
      <c r="X164" s="202"/>
      <c r="Y164" s="202"/>
      <c r="Z164" s="202"/>
      <c r="AA164" s="207"/>
      <c r="AT164" s="208" t="s">
        <v>216</v>
      </c>
      <c r="AU164" s="208" t="s">
        <v>87</v>
      </c>
      <c r="AV164" s="14" t="s">
        <v>202</v>
      </c>
      <c r="AW164" s="14" t="s">
        <v>32</v>
      </c>
      <c r="AX164" s="14" t="s">
        <v>75</v>
      </c>
      <c r="AY164" s="208" t="s">
        <v>192</v>
      </c>
    </row>
    <row r="165" spans="2:65" s="11" customFormat="1" ht="16.5" customHeight="1">
      <c r="B165" s="178"/>
      <c r="C165" s="179"/>
      <c r="D165" s="179"/>
      <c r="E165" s="180" t="s">
        <v>5</v>
      </c>
      <c r="F165" s="273" t="s">
        <v>826</v>
      </c>
      <c r="G165" s="274"/>
      <c r="H165" s="274"/>
      <c r="I165" s="274"/>
      <c r="J165" s="179"/>
      <c r="K165" s="180" t="s">
        <v>5</v>
      </c>
      <c r="L165" s="179"/>
      <c r="M165" s="179"/>
      <c r="N165" s="179"/>
      <c r="O165" s="179"/>
      <c r="P165" s="179"/>
      <c r="Q165" s="179"/>
      <c r="R165" s="181"/>
      <c r="T165" s="182"/>
      <c r="U165" s="179"/>
      <c r="V165" s="179"/>
      <c r="W165" s="179"/>
      <c r="X165" s="179"/>
      <c r="Y165" s="179"/>
      <c r="Z165" s="179"/>
      <c r="AA165" s="183"/>
      <c r="AT165" s="184" t="s">
        <v>216</v>
      </c>
      <c r="AU165" s="184" t="s">
        <v>87</v>
      </c>
      <c r="AV165" s="11" t="s">
        <v>82</v>
      </c>
      <c r="AW165" s="11" t="s">
        <v>32</v>
      </c>
      <c r="AX165" s="11" t="s">
        <v>75</v>
      </c>
      <c r="AY165" s="184" t="s">
        <v>192</v>
      </c>
    </row>
    <row r="166" spans="2:65" s="12" customFormat="1" ht="16.5" customHeight="1">
      <c r="B166" s="185"/>
      <c r="C166" s="186"/>
      <c r="D166" s="186"/>
      <c r="E166" s="187" t="s">
        <v>5</v>
      </c>
      <c r="F166" s="271" t="s">
        <v>827</v>
      </c>
      <c r="G166" s="272"/>
      <c r="H166" s="272"/>
      <c r="I166" s="272"/>
      <c r="J166" s="186"/>
      <c r="K166" s="188">
        <v>-6.9950000000000001</v>
      </c>
      <c r="L166" s="186"/>
      <c r="M166" s="186"/>
      <c r="N166" s="186"/>
      <c r="O166" s="186"/>
      <c r="P166" s="186"/>
      <c r="Q166" s="186"/>
      <c r="R166" s="189"/>
      <c r="T166" s="190"/>
      <c r="U166" s="186"/>
      <c r="V166" s="186"/>
      <c r="W166" s="186"/>
      <c r="X166" s="186"/>
      <c r="Y166" s="186"/>
      <c r="Z166" s="186"/>
      <c r="AA166" s="191"/>
      <c r="AT166" s="192" t="s">
        <v>216</v>
      </c>
      <c r="AU166" s="192" t="s">
        <v>87</v>
      </c>
      <c r="AV166" s="12" t="s">
        <v>87</v>
      </c>
      <c r="AW166" s="12" t="s">
        <v>32</v>
      </c>
      <c r="AX166" s="12" t="s">
        <v>75</v>
      </c>
      <c r="AY166" s="192" t="s">
        <v>192</v>
      </c>
    </row>
    <row r="167" spans="2:65" s="11" customFormat="1" ht="16.5" customHeight="1">
      <c r="B167" s="178"/>
      <c r="C167" s="179"/>
      <c r="D167" s="179"/>
      <c r="E167" s="180" t="s">
        <v>5</v>
      </c>
      <c r="F167" s="273" t="s">
        <v>828</v>
      </c>
      <c r="G167" s="274"/>
      <c r="H167" s="274"/>
      <c r="I167" s="274"/>
      <c r="J167" s="179"/>
      <c r="K167" s="180" t="s">
        <v>5</v>
      </c>
      <c r="L167" s="179"/>
      <c r="M167" s="179"/>
      <c r="N167" s="179"/>
      <c r="O167" s="179"/>
      <c r="P167" s="179"/>
      <c r="Q167" s="179"/>
      <c r="R167" s="181"/>
      <c r="T167" s="182"/>
      <c r="U167" s="179"/>
      <c r="V167" s="179"/>
      <c r="W167" s="179"/>
      <c r="X167" s="179"/>
      <c r="Y167" s="179"/>
      <c r="Z167" s="179"/>
      <c r="AA167" s="183"/>
      <c r="AT167" s="184" t="s">
        <v>216</v>
      </c>
      <c r="AU167" s="184" t="s">
        <v>87</v>
      </c>
      <c r="AV167" s="11" t="s">
        <v>82</v>
      </c>
      <c r="AW167" s="11" t="s">
        <v>32</v>
      </c>
      <c r="AX167" s="11" t="s">
        <v>75</v>
      </c>
      <c r="AY167" s="184" t="s">
        <v>192</v>
      </c>
    </row>
    <row r="168" spans="2:65" s="12" customFormat="1" ht="16.5" customHeight="1">
      <c r="B168" s="185"/>
      <c r="C168" s="186"/>
      <c r="D168" s="186"/>
      <c r="E168" s="187" t="s">
        <v>5</v>
      </c>
      <c r="F168" s="271" t="s">
        <v>829</v>
      </c>
      <c r="G168" s="272"/>
      <c r="H168" s="272"/>
      <c r="I168" s="272"/>
      <c r="J168" s="186"/>
      <c r="K168" s="188">
        <v>-3.24</v>
      </c>
      <c r="L168" s="186"/>
      <c r="M168" s="186"/>
      <c r="N168" s="186"/>
      <c r="O168" s="186"/>
      <c r="P168" s="186"/>
      <c r="Q168" s="186"/>
      <c r="R168" s="189"/>
      <c r="T168" s="190"/>
      <c r="U168" s="186"/>
      <c r="V168" s="186"/>
      <c r="W168" s="186"/>
      <c r="X168" s="186"/>
      <c r="Y168" s="186"/>
      <c r="Z168" s="186"/>
      <c r="AA168" s="191"/>
      <c r="AT168" s="192" t="s">
        <v>216</v>
      </c>
      <c r="AU168" s="192" t="s">
        <v>87</v>
      </c>
      <c r="AV168" s="12" t="s">
        <v>87</v>
      </c>
      <c r="AW168" s="12" t="s">
        <v>32</v>
      </c>
      <c r="AX168" s="12" t="s">
        <v>75</v>
      </c>
      <c r="AY168" s="192" t="s">
        <v>192</v>
      </c>
    </row>
    <row r="169" spans="2:65" s="13" customFormat="1" ht="16.5" customHeight="1">
      <c r="B169" s="193"/>
      <c r="C169" s="194"/>
      <c r="D169" s="194"/>
      <c r="E169" s="195" t="s">
        <v>5</v>
      </c>
      <c r="F169" s="275" t="s">
        <v>249</v>
      </c>
      <c r="G169" s="276"/>
      <c r="H169" s="276"/>
      <c r="I169" s="276"/>
      <c r="J169" s="194"/>
      <c r="K169" s="196">
        <v>50.767000000000003</v>
      </c>
      <c r="L169" s="194"/>
      <c r="M169" s="194"/>
      <c r="N169" s="194"/>
      <c r="O169" s="194"/>
      <c r="P169" s="194"/>
      <c r="Q169" s="194"/>
      <c r="R169" s="197"/>
      <c r="T169" s="198"/>
      <c r="U169" s="194"/>
      <c r="V169" s="194"/>
      <c r="W169" s="194"/>
      <c r="X169" s="194"/>
      <c r="Y169" s="194"/>
      <c r="Z169" s="194"/>
      <c r="AA169" s="199"/>
      <c r="AT169" s="200" t="s">
        <v>216</v>
      </c>
      <c r="AU169" s="200" t="s">
        <v>87</v>
      </c>
      <c r="AV169" s="13" t="s">
        <v>197</v>
      </c>
      <c r="AW169" s="13" t="s">
        <v>32</v>
      </c>
      <c r="AX169" s="13" t="s">
        <v>82</v>
      </c>
      <c r="AY169" s="200" t="s">
        <v>192</v>
      </c>
    </row>
    <row r="170" spans="2:65" s="1" customFormat="1" ht="38.25" customHeight="1">
      <c r="B170" s="142"/>
      <c r="C170" s="171" t="s">
        <v>226</v>
      </c>
      <c r="D170" s="171" t="s">
        <v>193</v>
      </c>
      <c r="E170" s="172" t="s">
        <v>830</v>
      </c>
      <c r="F170" s="268" t="s">
        <v>831</v>
      </c>
      <c r="G170" s="268"/>
      <c r="H170" s="268"/>
      <c r="I170" s="268"/>
      <c r="J170" s="173" t="s">
        <v>196</v>
      </c>
      <c r="K170" s="174">
        <v>3.726</v>
      </c>
      <c r="L170" s="277">
        <v>0</v>
      </c>
      <c r="M170" s="277"/>
      <c r="N170" s="267">
        <f>ROUND(L170*K170,2)</f>
        <v>0</v>
      </c>
      <c r="O170" s="267"/>
      <c r="P170" s="267"/>
      <c r="Q170" s="267"/>
      <c r="R170" s="145"/>
      <c r="T170" s="175" t="s">
        <v>5</v>
      </c>
      <c r="U170" s="48" t="s">
        <v>42</v>
      </c>
      <c r="V170" s="40"/>
      <c r="W170" s="176">
        <f>V170*K170</f>
        <v>0</v>
      </c>
      <c r="X170" s="176">
        <v>9.9100000000000004E-3</v>
      </c>
      <c r="Y170" s="176">
        <f>X170*K170</f>
        <v>3.6924659999999998E-2</v>
      </c>
      <c r="Z170" s="176">
        <v>0</v>
      </c>
      <c r="AA170" s="177">
        <f>Z170*K170</f>
        <v>0</v>
      </c>
      <c r="AR170" s="23" t="s">
        <v>197</v>
      </c>
      <c r="AT170" s="23" t="s">
        <v>193</v>
      </c>
      <c r="AU170" s="23" t="s">
        <v>87</v>
      </c>
      <c r="AY170" s="23" t="s">
        <v>192</v>
      </c>
      <c r="BE170" s="118">
        <f>IF(U170="základná",N170,0)</f>
        <v>0</v>
      </c>
      <c r="BF170" s="118">
        <f>IF(U170="znížená",N170,0)</f>
        <v>0</v>
      </c>
      <c r="BG170" s="118">
        <f>IF(U170="zákl. prenesená",N170,0)</f>
        <v>0</v>
      </c>
      <c r="BH170" s="118">
        <f>IF(U170="zníž. prenesená",N170,0)</f>
        <v>0</v>
      </c>
      <c r="BI170" s="118">
        <f>IF(U170="nulová",N170,0)</f>
        <v>0</v>
      </c>
      <c r="BJ170" s="23" t="s">
        <v>87</v>
      </c>
      <c r="BK170" s="118">
        <f>ROUND(L170*K170,2)</f>
        <v>0</v>
      </c>
      <c r="BL170" s="23" t="s">
        <v>197</v>
      </c>
      <c r="BM170" s="23" t="s">
        <v>832</v>
      </c>
    </row>
    <row r="171" spans="2:65" s="11" customFormat="1" ht="16.5" customHeight="1">
      <c r="B171" s="178"/>
      <c r="C171" s="179"/>
      <c r="D171" s="179"/>
      <c r="E171" s="180" t="s">
        <v>5</v>
      </c>
      <c r="F171" s="269" t="s">
        <v>833</v>
      </c>
      <c r="G171" s="270"/>
      <c r="H171" s="270"/>
      <c r="I171" s="270"/>
      <c r="J171" s="179"/>
      <c r="K171" s="180" t="s">
        <v>5</v>
      </c>
      <c r="L171" s="179"/>
      <c r="M171" s="179"/>
      <c r="N171" s="179"/>
      <c r="O171" s="179"/>
      <c r="P171" s="179"/>
      <c r="Q171" s="179"/>
      <c r="R171" s="181"/>
      <c r="T171" s="182"/>
      <c r="U171" s="179"/>
      <c r="V171" s="179"/>
      <c r="W171" s="179"/>
      <c r="X171" s="179"/>
      <c r="Y171" s="179"/>
      <c r="Z171" s="179"/>
      <c r="AA171" s="183"/>
      <c r="AT171" s="184" t="s">
        <v>216</v>
      </c>
      <c r="AU171" s="184" t="s">
        <v>87</v>
      </c>
      <c r="AV171" s="11" t="s">
        <v>82</v>
      </c>
      <c r="AW171" s="11" t="s">
        <v>32</v>
      </c>
      <c r="AX171" s="11" t="s">
        <v>75</v>
      </c>
      <c r="AY171" s="184" t="s">
        <v>192</v>
      </c>
    </row>
    <row r="172" spans="2:65" s="12" customFormat="1" ht="16.5" customHeight="1">
      <c r="B172" s="185"/>
      <c r="C172" s="186"/>
      <c r="D172" s="186"/>
      <c r="E172" s="187" t="s">
        <v>5</v>
      </c>
      <c r="F172" s="271" t="s">
        <v>834</v>
      </c>
      <c r="G172" s="272"/>
      <c r="H172" s="272"/>
      <c r="I172" s="272"/>
      <c r="J172" s="186"/>
      <c r="K172" s="188">
        <v>3.726</v>
      </c>
      <c r="L172" s="186"/>
      <c r="M172" s="186"/>
      <c r="N172" s="186"/>
      <c r="O172" s="186"/>
      <c r="P172" s="186"/>
      <c r="Q172" s="186"/>
      <c r="R172" s="189"/>
      <c r="T172" s="190"/>
      <c r="U172" s="186"/>
      <c r="V172" s="186"/>
      <c r="W172" s="186"/>
      <c r="X172" s="186"/>
      <c r="Y172" s="186"/>
      <c r="Z172" s="186"/>
      <c r="AA172" s="191"/>
      <c r="AT172" s="192" t="s">
        <v>216</v>
      </c>
      <c r="AU172" s="192" t="s">
        <v>87</v>
      </c>
      <c r="AV172" s="12" t="s">
        <v>87</v>
      </c>
      <c r="AW172" s="12" t="s">
        <v>32</v>
      </c>
      <c r="AX172" s="12" t="s">
        <v>82</v>
      </c>
      <c r="AY172" s="192" t="s">
        <v>192</v>
      </c>
    </row>
    <row r="173" spans="2:65" s="1" customFormat="1" ht="38.25" customHeight="1">
      <c r="B173" s="142"/>
      <c r="C173" s="171" t="s">
        <v>230</v>
      </c>
      <c r="D173" s="171" t="s">
        <v>193</v>
      </c>
      <c r="E173" s="172" t="s">
        <v>835</v>
      </c>
      <c r="F173" s="268" t="s">
        <v>836</v>
      </c>
      <c r="G173" s="268"/>
      <c r="H173" s="268"/>
      <c r="I173" s="268"/>
      <c r="J173" s="173" t="s">
        <v>196</v>
      </c>
      <c r="K173" s="174">
        <v>54.493000000000002</v>
      </c>
      <c r="L173" s="277">
        <v>0</v>
      </c>
      <c r="M173" s="277"/>
      <c r="N173" s="267">
        <f>ROUND(L173*K173,2)</f>
        <v>0</v>
      </c>
      <c r="O173" s="267"/>
      <c r="P173" s="267"/>
      <c r="Q173" s="267"/>
      <c r="R173" s="145"/>
      <c r="T173" s="175" t="s">
        <v>5</v>
      </c>
      <c r="U173" s="48" t="s">
        <v>42</v>
      </c>
      <c r="V173" s="40"/>
      <c r="W173" s="176">
        <f>V173*K173</f>
        <v>0</v>
      </c>
      <c r="X173" s="176">
        <v>5.8999999999999999E-3</v>
      </c>
      <c r="Y173" s="176">
        <f>X173*K173</f>
        <v>0.32150869999999998</v>
      </c>
      <c r="Z173" s="176">
        <v>0</v>
      </c>
      <c r="AA173" s="177">
        <f>Z173*K173</f>
        <v>0</v>
      </c>
      <c r="AR173" s="23" t="s">
        <v>197</v>
      </c>
      <c r="AT173" s="23" t="s">
        <v>193</v>
      </c>
      <c r="AU173" s="23" t="s">
        <v>87</v>
      </c>
      <c r="AY173" s="23" t="s">
        <v>192</v>
      </c>
      <c r="BE173" s="118">
        <f>IF(U173="základná",N173,0)</f>
        <v>0</v>
      </c>
      <c r="BF173" s="118">
        <f>IF(U173="znížená",N173,0)</f>
        <v>0</v>
      </c>
      <c r="BG173" s="118">
        <f>IF(U173="zákl. prenesená",N173,0)</f>
        <v>0</v>
      </c>
      <c r="BH173" s="118">
        <f>IF(U173="zníž. prenesená",N173,0)</f>
        <v>0</v>
      </c>
      <c r="BI173" s="118">
        <f>IF(U173="nulová",N173,0)</f>
        <v>0</v>
      </c>
      <c r="BJ173" s="23" t="s">
        <v>87</v>
      </c>
      <c r="BK173" s="118">
        <f>ROUND(L173*K173,2)</f>
        <v>0</v>
      </c>
      <c r="BL173" s="23" t="s">
        <v>197</v>
      </c>
      <c r="BM173" s="23" t="s">
        <v>837</v>
      </c>
    </row>
    <row r="174" spans="2:65" s="10" customFormat="1" ht="29.85" customHeight="1">
      <c r="B174" s="160"/>
      <c r="C174" s="161"/>
      <c r="D174" s="170" t="s">
        <v>157</v>
      </c>
      <c r="E174" s="170"/>
      <c r="F174" s="170"/>
      <c r="G174" s="170"/>
      <c r="H174" s="170"/>
      <c r="I174" s="170"/>
      <c r="J174" s="170"/>
      <c r="K174" s="170"/>
      <c r="L174" s="170"/>
      <c r="M174" s="170"/>
      <c r="N174" s="315">
        <f>BK174</f>
        <v>0</v>
      </c>
      <c r="O174" s="316"/>
      <c r="P174" s="316"/>
      <c r="Q174" s="316"/>
      <c r="R174" s="163"/>
      <c r="T174" s="164"/>
      <c r="U174" s="161"/>
      <c r="V174" s="161"/>
      <c r="W174" s="165">
        <f>SUM(W175:W228)</f>
        <v>0</v>
      </c>
      <c r="X174" s="161"/>
      <c r="Y174" s="165">
        <f>SUM(Y175:Y228)</f>
        <v>16.593635200000005</v>
      </c>
      <c r="Z174" s="161"/>
      <c r="AA174" s="166">
        <f>SUM(AA175:AA228)</f>
        <v>0</v>
      </c>
      <c r="AR174" s="167" t="s">
        <v>82</v>
      </c>
      <c r="AT174" s="168" t="s">
        <v>74</v>
      </c>
      <c r="AU174" s="168" t="s">
        <v>82</v>
      </c>
      <c r="AY174" s="167" t="s">
        <v>192</v>
      </c>
      <c r="BK174" s="169">
        <f>SUM(BK175:BK228)</f>
        <v>0</v>
      </c>
    </row>
    <row r="175" spans="2:65" s="1" customFormat="1" ht="38.25" customHeight="1">
      <c r="B175" s="142"/>
      <c r="C175" s="171" t="s">
        <v>234</v>
      </c>
      <c r="D175" s="171" t="s">
        <v>193</v>
      </c>
      <c r="E175" s="172" t="s">
        <v>838</v>
      </c>
      <c r="F175" s="268" t="s">
        <v>839</v>
      </c>
      <c r="G175" s="268"/>
      <c r="H175" s="268"/>
      <c r="I175" s="268"/>
      <c r="J175" s="173" t="s">
        <v>196</v>
      </c>
      <c r="K175" s="174">
        <v>344.64</v>
      </c>
      <c r="L175" s="277">
        <v>0</v>
      </c>
      <c r="M175" s="277"/>
      <c r="N175" s="267">
        <f>ROUND(L175*K175,2)</f>
        <v>0</v>
      </c>
      <c r="O175" s="267"/>
      <c r="P175" s="267"/>
      <c r="Q175" s="267"/>
      <c r="R175" s="145"/>
      <c r="T175" s="175" t="s">
        <v>5</v>
      </c>
      <c r="U175" s="48" t="s">
        <v>42</v>
      </c>
      <c r="V175" s="40"/>
      <c r="W175" s="176">
        <f>V175*K175</f>
        <v>0</v>
      </c>
      <c r="X175" s="176">
        <v>2.3990000000000001E-2</v>
      </c>
      <c r="Y175" s="176">
        <f>X175*K175</f>
        <v>8.2679136</v>
      </c>
      <c r="Z175" s="176">
        <v>0</v>
      </c>
      <c r="AA175" s="177">
        <f>Z175*K175</f>
        <v>0</v>
      </c>
      <c r="AR175" s="23" t="s">
        <v>197</v>
      </c>
      <c r="AT175" s="23" t="s">
        <v>193</v>
      </c>
      <c r="AU175" s="23" t="s">
        <v>87</v>
      </c>
      <c r="AY175" s="23" t="s">
        <v>192</v>
      </c>
      <c r="BE175" s="118">
        <f>IF(U175="základná",N175,0)</f>
        <v>0</v>
      </c>
      <c r="BF175" s="118">
        <f>IF(U175="znížená",N175,0)</f>
        <v>0</v>
      </c>
      <c r="BG175" s="118">
        <f>IF(U175="zákl. prenesená",N175,0)</f>
        <v>0</v>
      </c>
      <c r="BH175" s="118">
        <f>IF(U175="zníž. prenesená",N175,0)</f>
        <v>0</v>
      </c>
      <c r="BI175" s="118">
        <f>IF(U175="nulová",N175,0)</f>
        <v>0</v>
      </c>
      <c r="BJ175" s="23" t="s">
        <v>87</v>
      </c>
      <c r="BK175" s="118">
        <f>ROUND(L175*K175,2)</f>
        <v>0</v>
      </c>
      <c r="BL175" s="23" t="s">
        <v>197</v>
      </c>
      <c r="BM175" s="23" t="s">
        <v>840</v>
      </c>
    </row>
    <row r="176" spans="2:65" s="12" customFormat="1" ht="16.5" customHeight="1">
      <c r="B176" s="185"/>
      <c r="C176" s="186"/>
      <c r="D176" s="186"/>
      <c r="E176" s="187" t="s">
        <v>5</v>
      </c>
      <c r="F176" s="317" t="s">
        <v>841</v>
      </c>
      <c r="G176" s="318"/>
      <c r="H176" s="318"/>
      <c r="I176" s="318"/>
      <c r="J176" s="186"/>
      <c r="K176" s="188">
        <v>344.64</v>
      </c>
      <c r="L176" s="186"/>
      <c r="M176" s="186"/>
      <c r="N176" s="186"/>
      <c r="O176" s="186"/>
      <c r="P176" s="186"/>
      <c r="Q176" s="186"/>
      <c r="R176" s="189"/>
      <c r="T176" s="190"/>
      <c r="U176" s="186"/>
      <c r="V176" s="186"/>
      <c r="W176" s="186"/>
      <c r="X176" s="186"/>
      <c r="Y176" s="186"/>
      <c r="Z176" s="186"/>
      <c r="AA176" s="191"/>
      <c r="AT176" s="192" t="s">
        <v>216</v>
      </c>
      <c r="AU176" s="192" t="s">
        <v>87</v>
      </c>
      <c r="AV176" s="12" t="s">
        <v>87</v>
      </c>
      <c r="AW176" s="12" t="s">
        <v>32</v>
      </c>
      <c r="AX176" s="12" t="s">
        <v>82</v>
      </c>
      <c r="AY176" s="192" t="s">
        <v>192</v>
      </c>
    </row>
    <row r="177" spans="2:65" s="1" customFormat="1" ht="51" customHeight="1">
      <c r="B177" s="142"/>
      <c r="C177" s="171" t="s">
        <v>238</v>
      </c>
      <c r="D177" s="171" t="s">
        <v>193</v>
      </c>
      <c r="E177" s="172" t="s">
        <v>842</v>
      </c>
      <c r="F177" s="268" t="s">
        <v>843</v>
      </c>
      <c r="G177" s="268"/>
      <c r="H177" s="268"/>
      <c r="I177" s="268"/>
      <c r="J177" s="173" t="s">
        <v>196</v>
      </c>
      <c r="K177" s="174">
        <v>344.64</v>
      </c>
      <c r="L177" s="277">
        <v>0</v>
      </c>
      <c r="M177" s="277"/>
      <c r="N177" s="267">
        <f>ROUND(L177*K177,2)</f>
        <v>0</v>
      </c>
      <c r="O177" s="267"/>
      <c r="P177" s="267"/>
      <c r="Q177" s="267"/>
      <c r="R177" s="145"/>
      <c r="T177" s="175" t="s">
        <v>5</v>
      </c>
      <c r="U177" s="48" t="s">
        <v>42</v>
      </c>
      <c r="V177" s="40"/>
      <c r="W177" s="176">
        <f>V177*K177</f>
        <v>0</v>
      </c>
      <c r="X177" s="176">
        <v>0</v>
      </c>
      <c r="Y177" s="176">
        <f>X177*K177</f>
        <v>0</v>
      </c>
      <c r="Z177" s="176">
        <v>0</v>
      </c>
      <c r="AA177" s="177">
        <f>Z177*K177</f>
        <v>0</v>
      </c>
      <c r="AR177" s="23" t="s">
        <v>197</v>
      </c>
      <c r="AT177" s="23" t="s">
        <v>193</v>
      </c>
      <c r="AU177" s="23" t="s">
        <v>87</v>
      </c>
      <c r="AY177" s="23" t="s">
        <v>192</v>
      </c>
      <c r="BE177" s="118">
        <f>IF(U177="základná",N177,0)</f>
        <v>0</v>
      </c>
      <c r="BF177" s="118">
        <f>IF(U177="znížená",N177,0)</f>
        <v>0</v>
      </c>
      <c r="BG177" s="118">
        <f>IF(U177="zákl. prenesená",N177,0)</f>
        <v>0</v>
      </c>
      <c r="BH177" s="118">
        <f>IF(U177="zníž. prenesená",N177,0)</f>
        <v>0</v>
      </c>
      <c r="BI177" s="118">
        <f>IF(U177="nulová",N177,0)</f>
        <v>0</v>
      </c>
      <c r="BJ177" s="23" t="s">
        <v>87</v>
      </c>
      <c r="BK177" s="118">
        <f>ROUND(L177*K177,2)</f>
        <v>0</v>
      </c>
      <c r="BL177" s="23" t="s">
        <v>197</v>
      </c>
      <c r="BM177" s="23" t="s">
        <v>844</v>
      </c>
    </row>
    <row r="178" spans="2:65" s="1" customFormat="1" ht="38.25" customHeight="1">
      <c r="B178" s="142"/>
      <c r="C178" s="171" t="s">
        <v>250</v>
      </c>
      <c r="D178" s="171" t="s">
        <v>193</v>
      </c>
      <c r="E178" s="172" t="s">
        <v>845</v>
      </c>
      <c r="F178" s="268" t="s">
        <v>846</v>
      </c>
      <c r="G178" s="268"/>
      <c r="H178" s="268"/>
      <c r="I178" s="268"/>
      <c r="J178" s="173" t="s">
        <v>196</v>
      </c>
      <c r="K178" s="174">
        <v>344.64</v>
      </c>
      <c r="L178" s="277">
        <v>0</v>
      </c>
      <c r="M178" s="277"/>
      <c r="N178" s="267">
        <f>ROUND(L178*K178,2)</f>
        <v>0</v>
      </c>
      <c r="O178" s="267"/>
      <c r="P178" s="267"/>
      <c r="Q178" s="267"/>
      <c r="R178" s="145"/>
      <c r="T178" s="175" t="s">
        <v>5</v>
      </c>
      <c r="U178" s="48" t="s">
        <v>42</v>
      </c>
      <c r="V178" s="40"/>
      <c r="W178" s="176">
        <f>V178*K178</f>
        <v>0</v>
      </c>
      <c r="X178" s="176">
        <v>2.3990000000000001E-2</v>
      </c>
      <c r="Y178" s="176">
        <f>X178*K178</f>
        <v>8.2679136</v>
      </c>
      <c r="Z178" s="176">
        <v>0</v>
      </c>
      <c r="AA178" s="177">
        <f>Z178*K178</f>
        <v>0</v>
      </c>
      <c r="AR178" s="23" t="s">
        <v>197</v>
      </c>
      <c r="AT178" s="23" t="s">
        <v>193</v>
      </c>
      <c r="AU178" s="23" t="s">
        <v>87</v>
      </c>
      <c r="AY178" s="23" t="s">
        <v>192</v>
      </c>
      <c r="BE178" s="118">
        <f>IF(U178="základná",N178,0)</f>
        <v>0</v>
      </c>
      <c r="BF178" s="118">
        <f>IF(U178="znížená",N178,0)</f>
        <v>0</v>
      </c>
      <c r="BG178" s="118">
        <f>IF(U178="zákl. prenesená",N178,0)</f>
        <v>0</v>
      </c>
      <c r="BH178" s="118">
        <f>IF(U178="zníž. prenesená",N178,0)</f>
        <v>0</v>
      </c>
      <c r="BI178" s="118">
        <f>IF(U178="nulová",N178,0)</f>
        <v>0</v>
      </c>
      <c r="BJ178" s="23" t="s">
        <v>87</v>
      </c>
      <c r="BK178" s="118">
        <f>ROUND(L178*K178,2)</f>
        <v>0</v>
      </c>
      <c r="BL178" s="23" t="s">
        <v>197</v>
      </c>
      <c r="BM178" s="23" t="s">
        <v>847</v>
      </c>
    </row>
    <row r="179" spans="2:65" s="1" customFormat="1" ht="16.5" customHeight="1">
      <c r="B179" s="142"/>
      <c r="C179" s="171" t="s">
        <v>267</v>
      </c>
      <c r="D179" s="171" t="s">
        <v>193</v>
      </c>
      <c r="E179" s="172" t="s">
        <v>848</v>
      </c>
      <c r="F179" s="268" t="s">
        <v>849</v>
      </c>
      <c r="G179" s="268"/>
      <c r="H179" s="268"/>
      <c r="I179" s="268"/>
      <c r="J179" s="173" t="s">
        <v>467</v>
      </c>
      <c r="K179" s="174">
        <v>51.365000000000002</v>
      </c>
      <c r="L179" s="277">
        <v>0</v>
      </c>
      <c r="M179" s="277"/>
      <c r="N179" s="267">
        <f>ROUND(L179*K179,2)</f>
        <v>0</v>
      </c>
      <c r="O179" s="267"/>
      <c r="P179" s="267"/>
      <c r="Q179" s="267"/>
      <c r="R179" s="145"/>
      <c r="T179" s="175" t="s">
        <v>5</v>
      </c>
      <c r="U179" s="48" t="s">
        <v>42</v>
      </c>
      <c r="V179" s="40"/>
      <c r="W179" s="176">
        <f>V179*K179</f>
        <v>0</v>
      </c>
      <c r="X179" s="176">
        <v>4.2000000000000002E-4</v>
      </c>
      <c r="Y179" s="176">
        <f>X179*K179</f>
        <v>2.15733E-2</v>
      </c>
      <c r="Z179" s="176">
        <v>0</v>
      </c>
      <c r="AA179" s="177">
        <f>Z179*K179</f>
        <v>0</v>
      </c>
      <c r="AR179" s="23" t="s">
        <v>197</v>
      </c>
      <c r="AT179" s="23" t="s">
        <v>193</v>
      </c>
      <c r="AU179" s="23" t="s">
        <v>87</v>
      </c>
      <c r="AY179" s="23" t="s">
        <v>192</v>
      </c>
      <c r="BE179" s="118">
        <f>IF(U179="základná",N179,0)</f>
        <v>0</v>
      </c>
      <c r="BF179" s="118">
        <f>IF(U179="znížená",N179,0)</f>
        <v>0</v>
      </c>
      <c r="BG179" s="118">
        <f>IF(U179="zákl. prenesená",N179,0)</f>
        <v>0</v>
      </c>
      <c r="BH179" s="118">
        <f>IF(U179="zníž. prenesená",N179,0)</f>
        <v>0</v>
      </c>
      <c r="BI179" s="118">
        <f>IF(U179="nulová",N179,0)</f>
        <v>0</v>
      </c>
      <c r="BJ179" s="23" t="s">
        <v>87</v>
      </c>
      <c r="BK179" s="118">
        <f>ROUND(L179*K179,2)</f>
        <v>0</v>
      </c>
      <c r="BL179" s="23" t="s">
        <v>197</v>
      </c>
      <c r="BM179" s="23" t="s">
        <v>850</v>
      </c>
    </row>
    <row r="180" spans="2:65" s="12" customFormat="1" ht="16.5" customHeight="1">
      <c r="B180" s="185"/>
      <c r="C180" s="186"/>
      <c r="D180" s="186"/>
      <c r="E180" s="187" t="s">
        <v>5</v>
      </c>
      <c r="F180" s="317" t="s">
        <v>851</v>
      </c>
      <c r="G180" s="318"/>
      <c r="H180" s="318"/>
      <c r="I180" s="318"/>
      <c r="J180" s="186"/>
      <c r="K180" s="188">
        <v>38</v>
      </c>
      <c r="L180" s="186"/>
      <c r="M180" s="186"/>
      <c r="N180" s="186"/>
      <c r="O180" s="186"/>
      <c r="P180" s="186"/>
      <c r="Q180" s="186"/>
      <c r="R180" s="189"/>
      <c r="T180" s="190"/>
      <c r="U180" s="186"/>
      <c r="V180" s="186"/>
      <c r="W180" s="186"/>
      <c r="X180" s="186"/>
      <c r="Y180" s="186"/>
      <c r="Z180" s="186"/>
      <c r="AA180" s="191"/>
      <c r="AT180" s="192" t="s">
        <v>216</v>
      </c>
      <c r="AU180" s="192" t="s">
        <v>87</v>
      </c>
      <c r="AV180" s="12" t="s">
        <v>87</v>
      </c>
      <c r="AW180" s="12" t="s">
        <v>32</v>
      </c>
      <c r="AX180" s="12" t="s">
        <v>75</v>
      </c>
      <c r="AY180" s="192" t="s">
        <v>192</v>
      </c>
    </row>
    <row r="181" spans="2:65" s="12" customFormat="1" ht="16.5" customHeight="1">
      <c r="B181" s="185"/>
      <c r="C181" s="186"/>
      <c r="D181" s="186"/>
      <c r="E181" s="187" t="s">
        <v>5</v>
      </c>
      <c r="F181" s="271" t="s">
        <v>852</v>
      </c>
      <c r="G181" s="272"/>
      <c r="H181" s="272"/>
      <c r="I181" s="272"/>
      <c r="J181" s="186"/>
      <c r="K181" s="188">
        <v>9.9600000000000009</v>
      </c>
      <c r="L181" s="186"/>
      <c r="M181" s="186"/>
      <c r="N181" s="186"/>
      <c r="O181" s="186"/>
      <c r="P181" s="186"/>
      <c r="Q181" s="186"/>
      <c r="R181" s="189"/>
      <c r="T181" s="190"/>
      <c r="U181" s="186"/>
      <c r="V181" s="186"/>
      <c r="W181" s="186"/>
      <c r="X181" s="186"/>
      <c r="Y181" s="186"/>
      <c r="Z181" s="186"/>
      <c r="AA181" s="191"/>
      <c r="AT181" s="192" t="s">
        <v>216</v>
      </c>
      <c r="AU181" s="192" t="s">
        <v>87</v>
      </c>
      <c r="AV181" s="12" t="s">
        <v>87</v>
      </c>
      <c r="AW181" s="12" t="s">
        <v>32</v>
      </c>
      <c r="AX181" s="12" t="s">
        <v>75</v>
      </c>
      <c r="AY181" s="192" t="s">
        <v>192</v>
      </c>
    </row>
    <row r="182" spans="2:65" s="12" customFormat="1" ht="16.5" customHeight="1">
      <c r="B182" s="185"/>
      <c r="C182" s="186"/>
      <c r="D182" s="186"/>
      <c r="E182" s="187" t="s">
        <v>5</v>
      </c>
      <c r="F182" s="271" t="s">
        <v>853</v>
      </c>
      <c r="G182" s="272"/>
      <c r="H182" s="272"/>
      <c r="I182" s="272"/>
      <c r="J182" s="186"/>
      <c r="K182" s="188">
        <v>8.9550000000000001</v>
      </c>
      <c r="L182" s="186"/>
      <c r="M182" s="186"/>
      <c r="N182" s="186"/>
      <c r="O182" s="186"/>
      <c r="P182" s="186"/>
      <c r="Q182" s="186"/>
      <c r="R182" s="189"/>
      <c r="T182" s="190"/>
      <c r="U182" s="186"/>
      <c r="V182" s="186"/>
      <c r="W182" s="186"/>
      <c r="X182" s="186"/>
      <c r="Y182" s="186"/>
      <c r="Z182" s="186"/>
      <c r="AA182" s="191"/>
      <c r="AT182" s="192" t="s">
        <v>216</v>
      </c>
      <c r="AU182" s="192" t="s">
        <v>87</v>
      </c>
      <c r="AV182" s="12" t="s">
        <v>87</v>
      </c>
      <c r="AW182" s="12" t="s">
        <v>32</v>
      </c>
      <c r="AX182" s="12" t="s">
        <v>75</v>
      </c>
      <c r="AY182" s="192" t="s">
        <v>192</v>
      </c>
    </row>
    <row r="183" spans="2:65" s="11" customFormat="1" ht="16.5" customHeight="1">
      <c r="B183" s="178"/>
      <c r="C183" s="179"/>
      <c r="D183" s="179"/>
      <c r="E183" s="180" t="s">
        <v>5</v>
      </c>
      <c r="F183" s="273" t="s">
        <v>854</v>
      </c>
      <c r="G183" s="274"/>
      <c r="H183" s="274"/>
      <c r="I183" s="274"/>
      <c r="J183" s="179"/>
      <c r="K183" s="180" t="s">
        <v>5</v>
      </c>
      <c r="L183" s="179"/>
      <c r="M183" s="179"/>
      <c r="N183" s="179"/>
      <c r="O183" s="179"/>
      <c r="P183" s="179"/>
      <c r="Q183" s="179"/>
      <c r="R183" s="181"/>
      <c r="T183" s="182"/>
      <c r="U183" s="179"/>
      <c r="V183" s="179"/>
      <c r="W183" s="179"/>
      <c r="X183" s="179"/>
      <c r="Y183" s="179"/>
      <c r="Z183" s="179"/>
      <c r="AA183" s="183"/>
      <c r="AT183" s="184" t="s">
        <v>216</v>
      </c>
      <c r="AU183" s="184" t="s">
        <v>87</v>
      </c>
      <c r="AV183" s="11" t="s">
        <v>82</v>
      </c>
      <c r="AW183" s="11" t="s">
        <v>32</v>
      </c>
      <c r="AX183" s="11" t="s">
        <v>75</v>
      </c>
      <c r="AY183" s="184" t="s">
        <v>192</v>
      </c>
    </row>
    <row r="184" spans="2:65" s="12" customFormat="1" ht="16.5" customHeight="1">
      <c r="B184" s="185"/>
      <c r="C184" s="186"/>
      <c r="D184" s="186"/>
      <c r="E184" s="187" t="s">
        <v>5</v>
      </c>
      <c r="F184" s="271" t="s">
        <v>855</v>
      </c>
      <c r="G184" s="272"/>
      <c r="H184" s="272"/>
      <c r="I184" s="272"/>
      <c r="J184" s="186"/>
      <c r="K184" s="188">
        <v>-5.55</v>
      </c>
      <c r="L184" s="186"/>
      <c r="M184" s="186"/>
      <c r="N184" s="186"/>
      <c r="O184" s="186"/>
      <c r="P184" s="186"/>
      <c r="Q184" s="186"/>
      <c r="R184" s="189"/>
      <c r="T184" s="190"/>
      <c r="U184" s="186"/>
      <c r="V184" s="186"/>
      <c r="W184" s="186"/>
      <c r="X184" s="186"/>
      <c r="Y184" s="186"/>
      <c r="Z184" s="186"/>
      <c r="AA184" s="191"/>
      <c r="AT184" s="192" t="s">
        <v>216</v>
      </c>
      <c r="AU184" s="192" t="s">
        <v>87</v>
      </c>
      <c r="AV184" s="12" t="s">
        <v>87</v>
      </c>
      <c r="AW184" s="12" t="s">
        <v>32</v>
      </c>
      <c r="AX184" s="12" t="s">
        <v>75</v>
      </c>
      <c r="AY184" s="192" t="s">
        <v>192</v>
      </c>
    </row>
    <row r="185" spans="2:65" s="13" customFormat="1" ht="16.5" customHeight="1">
      <c r="B185" s="193"/>
      <c r="C185" s="194"/>
      <c r="D185" s="194"/>
      <c r="E185" s="195" t="s">
        <v>5</v>
      </c>
      <c r="F185" s="275" t="s">
        <v>249</v>
      </c>
      <c r="G185" s="276"/>
      <c r="H185" s="276"/>
      <c r="I185" s="276"/>
      <c r="J185" s="194"/>
      <c r="K185" s="196">
        <v>51.365000000000002</v>
      </c>
      <c r="L185" s="194"/>
      <c r="M185" s="194"/>
      <c r="N185" s="194"/>
      <c r="O185" s="194"/>
      <c r="P185" s="194"/>
      <c r="Q185" s="194"/>
      <c r="R185" s="197"/>
      <c r="T185" s="198"/>
      <c r="U185" s="194"/>
      <c r="V185" s="194"/>
      <c r="W185" s="194"/>
      <c r="X185" s="194"/>
      <c r="Y185" s="194"/>
      <c r="Z185" s="194"/>
      <c r="AA185" s="199"/>
      <c r="AT185" s="200" t="s">
        <v>216</v>
      </c>
      <c r="AU185" s="200" t="s">
        <v>87</v>
      </c>
      <c r="AV185" s="13" t="s">
        <v>197</v>
      </c>
      <c r="AW185" s="13" t="s">
        <v>32</v>
      </c>
      <c r="AX185" s="13" t="s">
        <v>82</v>
      </c>
      <c r="AY185" s="200" t="s">
        <v>192</v>
      </c>
    </row>
    <row r="186" spans="2:65" s="1" customFormat="1" ht="16.5" customHeight="1">
      <c r="B186" s="142"/>
      <c r="C186" s="171" t="s">
        <v>275</v>
      </c>
      <c r="D186" s="171" t="s">
        <v>193</v>
      </c>
      <c r="E186" s="172" t="s">
        <v>856</v>
      </c>
      <c r="F186" s="268" t="s">
        <v>857</v>
      </c>
      <c r="G186" s="268"/>
      <c r="H186" s="268"/>
      <c r="I186" s="268"/>
      <c r="J186" s="173" t="s">
        <v>467</v>
      </c>
      <c r="K186" s="174">
        <v>169.56</v>
      </c>
      <c r="L186" s="277">
        <v>0</v>
      </c>
      <c r="M186" s="277"/>
      <c r="N186" s="267">
        <f>ROUND(L186*K186,2)</f>
        <v>0</v>
      </c>
      <c r="O186" s="267"/>
      <c r="P186" s="267"/>
      <c r="Q186" s="267"/>
      <c r="R186" s="145"/>
      <c r="T186" s="175" t="s">
        <v>5</v>
      </c>
      <c r="U186" s="48" t="s">
        <v>42</v>
      </c>
      <c r="V186" s="40"/>
      <c r="W186" s="176">
        <f>V186*K186</f>
        <v>0</v>
      </c>
      <c r="X186" s="176">
        <v>3.0000000000000001E-5</v>
      </c>
      <c r="Y186" s="176">
        <f>X186*K186</f>
        <v>5.0867999999999998E-3</v>
      </c>
      <c r="Z186" s="176">
        <v>0</v>
      </c>
      <c r="AA186" s="177">
        <f>Z186*K186</f>
        <v>0</v>
      </c>
      <c r="AR186" s="23" t="s">
        <v>197</v>
      </c>
      <c r="AT186" s="23" t="s">
        <v>193</v>
      </c>
      <c r="AU186" s="23" t="s">
        <v>87</v>
      </c>
      <c r="AY186" s="23" t="s">
        <v>192</v>
      </c>
      <c r="BE186" s="118">
        <f>IF(U186="základná",N186,0)</f>
        <v>0</v>
      </c>
      <c r="BF186" s="118">
        <f>IF(U186="znížená",N186,0)</f>
        <v>0</v>
      </c>
      <c r="BG186" s="118">
        <f>IF(U186="zákl. prenesená",N186,0)</f>
        <v>0</v>
      </c>
      <c r="BH186" s="118">
        <f>IF(U186="zníž. prenesená",N186,0)</f>
        <v>0</v>
      </c>
      <c r="BI186" s="118">
        <f>IF(U186="nulová",N186,0)</f>
        <v>0</v>
      </c>
      <c r="BJ186" s="23" t="s">
        <v>87</v>
      </c>
      <c r="BK186" s="118">
        <f>ROUND(L186*K186,2)</f>
        <v>0</v>
      </c>
      <c r="BL186" s="23" t="s">
        <v>197</v>
      </c>
      <c r="BM186" s="23" t="s">
        <v>858</v>
      </c>
    </row>
    <row r="187" spans="2:65" s="12" customFormat="1" ht="16.5" customHeight="1">
      <c r="B187" s="185"/>
      <c r="C187" s="186"/>
      <c r="D187" s="186"/>
      <c r="E187" s="187" t="s">
        <v>5</v>
      </c>
      <c r="F187" s="317" t="s">
        <v>859</v>
      </c>
      <c r="G187" s="318"/>
      <c r="H187" s="318"/>
      <c r="I187" s="318"/>
      <c r="J187" s="186"/>
      <c r="K187" s="188">
        <v>24.26</v>
      </c>
      <c r="L187" s="186"/>
      <c r="M187" s="186"/>
      <c r="N187" s="186"/>
      <c r="O187" s="186"/>
      <c r="P187" s="186"/>
      <c r="Q187" s="186"/>
      <c r="R187" s="189"/>
      <c r="T187" s="190"/>
      <c r="U187" s="186"/>
      <c r="V187" s="186"/>
      <c r="W187" s="186"/>
      <c r="X187" s="186"/>
      <c r="Y187" s="186"/>
      <c r="Z187" s="186"/>
      <c r="AA187" s="191"/>
      <c r="AT187" s="192" t="s">
        <v>216</v>
      </c>
      <c r="AU187" s="192" t="s">
        <v>87</v>
      </c>
      <c r="AV187" s="12" t="s">
        <v>87</v>
      </c>
      <c r="AW187" s="12" t="s">
        <v>32</v>
      </c>
      <c r="AX187" s="12" t="s">
        <v>75</v>
      </c>
      <c r="AY187" s="192" t="s">
        <v>192</v>
      </c>
    </row>
    <row r="188" spans="2:65" s="12" customFormat="1" ht="16.5" customHeight="1">
      <c r="B188" s="185"/>
      <c r="C188" s="186"/>
      <c r="D188" s="186"/>
      <c r="E188" s="187" t="s">
        <v>5</v>
      </c>
      <c r="F188" s="271" t="s">
        <v>860</v>
      </c>
      <c r="G188" s="272"/>
      <c r="H188" s="272"/>
      <c r="I188" s="272"/>
      <c r="J188" s="186"/>
      <c r="K188" s="188">
        <v>82</v>
      </c>
      <c r="L188" s="186"/>
      <c r="M188" s="186"/>
      <c r="N188" s="186"/>
      <c r="O188" s="186"/>
      <c r="P188" s="186"/>
      <c r="Q188" s="186"/>
      <c r="R188" s="189"/>
      <c r="T188" s="190"/>
      <c r="U188" s="186"/>
      <c r="V188" s="186"/>
      <c r="W188" s="186"/>
      <c r="X188" s="186"/>
      <c r="Y188" s="186"/>
      <c r="Z188" s="186"/>
      <c r="AA188" s="191"/>
      <c r="AT188" s="192" t="s">
        <v>216</v>
      </c>
      <c r="AU188" s="192" t="s">
        <v>87</v>
      </c>
      <c r="AV188" s="12" t="s">
        <v>87</v>
      </c>
      <c r="AW188" s="12" t="s">
        <v>32</v>
      </c>
      <c r="AX188" s="12" t="s">
        <v>75</v>
      </c>
      <c r="AY188" s="192" t="s">
        <v>192</v>
      </c>
    </row>
    <row r="189" spans="2:65" s="12" customFormat="1" ht="16.5" customHeight="1">
      <c r="B189" s="185"/>
      <c r="C189" s="186"/>
      <c r="D189" s="186"/>
      <c r="E189" s="187" t="s">
        <v>5</v>
      </c>
      <c r="F189" s="271" t="s">
        <v>861</v>
      </c>
      <c r="G189" s="272"/>
      <c r="H189" s="272"/>
      <c r="I189" s="272"/>
      <c r="J189" s="186"/>
      <c r="K189" s="188">
        <v>4.8</v>
      </c>
      <c r="L189" s="186"/>
      <c r="M189" s="186"/>
      <c r="N189" s="186"/>
      <c r="O189" s="186"/>
      <c r="P189" s="186"/>
      <c r="Q189" s="186"/>
      <c r="R189" s="189"/>
      <c r="T189" s="190"/>
      <c r="U189" s="186"/>
      <c r="V189" s="186"/>
      <c r="W189" s="186"/>
      <c r="X189" s="186"/>
      <c r="Y189" s="186"/>
      <c r="Z189" s="186"/>
      <c r="AA189" s="191"/>
      <c r="AT189" s="192" t="s">
        <v>216</v>
      </c>
      <c r="AU189" s="192" t="s">
        <v>87</v>
      </c>
      <c r="AV189" s="12" t="s">
        <v>87</v>
      </c>
      <c r="AW189" s="12" t="s">
        <v>32</v>
      </c>
      <c r="AX189" s="12" t="s">
        <v>75</v>
      </c>
      <c r="AY189" s="192" t="s">
        <v>192</v>
      </c>
    </row>
    <row r="190" spans="2:65" s="12" customFormat="1" ht="16.5" customHeight="1">
      <c r="B190" s="185"/>
      <c r="C190" s="186"/>
      <c r="D190" s="186"/>
      <c r="E190" s="187" t="s">
        <v>5</v>
      </c>
      <c r="F190" s="271" t="s">
        <v>862</v>
      </c>
      <c r="G190" s="272"/>
      <c r="H190" s="272"/>
      <c r="I190" s="272"/>
      <c r="J190" s="186"/>
      <c r="K190" s="188">
        <v>9.6</v>
      </c>
      <c r="L190" s="186"/>
      <c r="M190" s="186"/>
      <c r="N190" s="186"/>
      <c r="O190" s="186"/>
      <c r="P190" s="186"/>
      <c r="Q190" s="186"/>
      <c r="R190" s="189"/>
      <c r="T190" s="190"/>
      <c r="U190" s="186"/>
      <c r="V190" s="186"/>
      <c r="W190" s="186"/>
      <c r="X190" s="186"/>
      <c r="Y190" s="186"/>
      <c r="Z190" s="186"/>
      <c r="AA190" s="191"/>
      <c r="AT190" s="192" t="s">
        <v>216</v>
      </c>
      <c r="AU190" s="192" t="s">
        <v>87</v>
      </c>
      <c r="AV190" s="12" t="s">
        <v>87</v>
      </c>
      <c r="AW190" s="12" t="s">
        <v>32</v>
      </c>
      <c r="AX190" s="12" t="s">
        <v>75</v>
      </c>
      <c r="AY190" s="192" t="s">
        <v>192</v>
      </c>
    </row>
    <row r="191" spans="2:65" s="12" customFormat="1" ht="16.5" customHeight="1">
      <c r="B191" s="185"/>
      <c r="C191" s="186"/>
      <c r="D191" s="186"/>
      <c r="E191" s="187" t="s">
        <v>5</v>
      </c>
      <c r="F191" s="271" t="s">
        <v>863</v>
      </c>
      <c r="G191" s="272"/>
      <c r="H191" s="272"/>
      <c r="I191" s="272"/>
      <c r="J191" s="186"/>
      <c r="K191" s="188">
        <v>3.6</v>
      </c>
      <c r="L191" s="186"/>
      <c r="M191" s="186"/>
      <c r="N191" s="186"/>
      <c r="O191" s="186"/>
      <c r="P191" s="186"/>
      <c r="Q191" s="186"/>
      <c r="R191" s="189"/>
      <c r="T191" s="190"/>
      <c r="U191" s="186"/>
      <c r="V191" s="186"/>
      <c r="W191" s="186"/>
      <c r="X191" s="186"/>
      <c r="Y191" s="186"/>
      <c r="Z191" s="186"/>
      <c r="AA191" s="191"/>
      <c r="AT191" s="192" t="s">
        <v>216</v>
      </c>
      <c r="AU191" s="192" t="s">
        <v>87</v>
      </c>
      <c r="AV191" s="12" t="s">
        <v>87</v>
      </c>
      <c r="AW191" s="12" t="s">
        <v>32</v>
      </c>
      <c r="AX191" s="12" t="s">
        <v>75</v>
      </c>
      <c r="AY191" s="192" t="s">
        <v>192</v>
      </c>
    </row>
    <row r="192" spans="2:65" s="12" customFormat="1" ht="16.5" customHeight="1">
      <c r="B192" s="185"/>
      <c r="C192" s="186"/>
      <c r="D192" s="186"/>
      <c r="E192" s="187" t="s">
        <v>5</v>
      </c>
      <c r="F192" s="271" t="s">
        <v>864</v>
      </c>
      <c r="G192" s="272"/>
      <c r="H192" s="272"/>
      <c r="I192" s="272"/>
      <c r="J192" s="186"/>
      <c r="K192" s="188">
        <v>5.4</v>
      </c>
      <c r="L192" s="186"/>
      <c r="M192" s="186"/>
      <c r="N192" s="186"/>
      <c r="O192" s="186"/>
      <c r="P192" s="186"/>
      <c r="Q192" s="186"/>
      <c r="R192" s="189"/>
      <c r="T192" s="190"/>
      <c r="U192" s="186"/>
      <c r="V192" s="186"/>
      <c r="W192" s="186"/>
      <c r="X192" s="186"/>
      <c r="Y192" s="186"/>
      <c r="Z192" s="186"/>
      <c r="AA192" s="191"/>
      <c r="AT192" s="192" t="s">
        <v>216</v>
      </c>
      <c r="AU192" s="192" t="s">
        <v>87</v>
      </c>
      <c r="AV192" s="12" t="s">
        <v>87</v>
      </c>
      <c r="AW192" s="12" t="s">
        <v>32</v>
      </c>
      <c r="AX192" s="12" t="s">
        <v>75</v>
      </c>
      <c r="AY192" s="192" t="s">
        <v>192</v>
      </c>
    </row>
    <row r="193" spans="2:65" s="12" customFormat="1" ht="16.5" customHeight="1">
      <c r="B193" s="185"/>
      <c r="C193" s="186"/>
      <c r="D193" s="186"/>
      <c r="E193" s="187" t="s">
        <v>5</v>
      </c>
      <c r="F193" s="271" t="s">
        <v>865</v>
      </c>
      <c r="G193" s="272"/>
      <c r="H193" s="272"/>
      <c r="I193" s="272"/>
      <c r="J193" s="186"/>
      <c r="K193" s="188">
        <v>1.8</v>
      </c>
      <c r="L193" s="186"/>
      <c r="M193" s="186"/>
      <c r="N193" s="186"/>
      <c r="O193" s="186"/>
      <c r="P193" s="186"/>
      <c r="Q193" s="186"/>
      <c r="R193" s="189"/>
      <c r="T193" s="190"/>
      <c r="U193" s="186"/>
      <c r="V193" s="186"/>
      <c r="W193" s="186"/>
      <c r="X193" s="186"/>
      <c r="Y193" s="186"/>
      <c r="Z193" s="186"/>
      <c r="AA193" s="191"/>
      <c r="AT193" s="192" t="s">
        <v>216</v>
      </c>
      <c r="AU193" s="192" t="s">
        <v>87</v>
      </c>
      <c r="AV193" s="12" t="s">
        <v>87</v>
      </c>
      <c r="AW193" s="12" t="s">
        <v>32</v>
      </c>
      <c r="AX193" s="12" t="s">
        <v>75</v>
      </c>
      <c r="AY193" s="192" t="s">
        <v>192</v>
      </c>
    </row>
    <row r="194" spans="2:65" s="12" customFormat="1" ht="16.5" customHeight="1">
      <c r="B194" s="185"/>
      <c r="C194" s="186"/>
      <c r="D194" s="186"/>
      <c r="E194" s="187" t="s">
        <v>5</v>
      </c>
      <c r="F194" s="271" t="s">
        <v>863</v>
      </c>
      <c r="G194" s="272"/>
      <c r="H194" s="272"/>
      <c r="I194" s="272"/>
      <c r="J194" s="186"/>
      <c r="K194" s="188">
        <v>3.6</v>
      </c>
      <c r="L194" s="186"/>
      <c r="M194" s="186"/>
      <c r="N194" s="186"/>
      <c r="O194" s="186"/>
      <c r="P194" s="186"/>
      <c r="Q194" s="186"/>
      <c r="R194" s="189"/>
      <c r="T194" s="190"/>
      <c r="U194" s="186"/>
      <c r="V194" s="186"/>
      <c r="W194" s="186"/>
      <c r="X194" s="186"/>
      <c r="Y194" s="186"/>
      <c r="Z194" s="186"/>
      <c r="AA194" s="191"/>
      <c r="AT194" s="192" t="s">
        <v>216</v>
      </c>
      <c r="AU194" s="192" t="s">
        <v>87</v>
      </c>
      <c r="AV194" s="12" t="s">
        <v>87</v>
      </c>
      <c r="AW194" s="12" t="s">
        <v>32</v>
      </c>
      <c r="AX194" s="12" t="s">
        <v>75</v>
      </c>
      <c r="AY194" s="192" t="s">
        <v>192</v>
      </c>
    </row>
    <row r="195" spans="2:65" s="12" customFormat="1" ht="16.5" customHeight="1">
      <c r="B195" s="185"/>
      <c r="C195" s="186"/>
      <c r="D195" s="186"/>
      <c r="E195" s="187" t="s">
        <v>5</v>
      </c>
      <c r="F195" s="271" t="s">
        <v>866</v>
      </c>
      <c r="G195" s="272"/>
      <c r="H195" s="272"/>
      <c r="I195" s="272"/>
      <c r="J195" s="186"/>
      <c r="K195" s="188">
        <v>7.2</v>
      </c>
      <c r="L195" s="186"/>
      <c r="M195" s="186"/>
      <c r="N195" s="186"/>
      <c r="O195" s="186"/>
      <c r="P195" s="186"/>
      <c r="Q195" s="186"/>
      <c r="R195" s="189"/>
      <c r="T195" s="190"/>
      <c r="U195" s="186"/>
      <c r="V195" s="186"/>
      <c r="W195" s="186"/>
      <c r="X195" s="186"/>
      <c r="Y195" s="186"/>
      <c r="Z195" s="186"/>
      <c r="AA195" s="191"/>
      <c r="AT195" s="192" t="s">
        <v>216</v>
      </c>
      <c r="AU195" s="192" t="s">
        <v>87</v>
      </c>
      <c r="AV195" s="12" t="s">
        <v>87</v>
      </c>
      <c r="AW195" s="12" t="s">
        <v>32</v>
      </c>
      <c r="AX195" s="12" t="s">
        <v>75</v>
      </c>
      <c r="AY195" s="192" t="s">
        <v>192</v>
      </c>
    </row>
    <row r="196" spans="2:65" s="12" customFormat="1" ht="16.5" customHeight="1">
      <c r="B196" s="185"/>
      <c r="C196" s="186"/>
      <c r="D196" s="186"/>
      <c r="E196" s="187" t="s">
        <v>5</v>
      </c>
      <c r="F196" s="271" t="s">
        <v>867</v>
      </c>
      <c r="G196" s="272"/>
      <c r="H196" s="272"/>
      <c r="I196" s="272"/>
      <c r="J196" s="186"/>
      <c r="K196" s="188">
        <v>4</v>
      </c>
      <c r="L196" s="186"/>
      <c r="M196" s="186"/>
      <c r="N196" s="186"/>
      <c r="O196" s="186"/>
      <c r="P196" s="186"/>
      <c r="Q196" s="186"/>
      <c r="R196" s="189"/>
      <c r="T196" s="190"/>
      <c r="U196" s="186"/>
      <c r="V196" s="186"/>
      <c r="W196" s="186"/>
      <c r="X196" s="186"/>
      <c r="Y196" s="186"/>
      <c r="Z196" s="186"/>
      <c r="AA196" s="191"/>
      <c r="AT196" s="192" t="s">
        <v>216</v>
      </c>
      <c r="AU196" s="192" t="s">
        <v>87</v>
      </c>
      <c r="AV196" s="12" t="s">
        <v>87</v>
      </c>
      <c r="AW196" s="12" t="s">
        <v>32</v>
      </c>
      <c r="AX196" s="12" t="s">
        <v>75</v>
      </c>
      <c r="AY196" s="192" t="s">
        <v>192</v>
      </c>
    </row>
    <row r="197" spans="2:65" s="12" customFormat="1" ht="16.5" customHeight="1">
      <c r="B197" s="185"/>
      <c r="C197" s="186"/>
      <c r="D197" s="186"/>
      <c r="E197" s="187" t="s">
        <v>5</v>
      </c>
      <c r="F197" s="271" t="s">
        <v>868</v>
      </c>
      <c r="G197" s="272"/>
      <c r="H197" s="272"/>
      <c r="I197" s="272"/>
      <c r="J197" s="186"/>
      <c r="K197" s="188">
        <v>4.2</v>
      </c>
      <c r="L197" s="186"/>
      <c r="M197" s="186"/>
      <c r="N197" s="186"/>
      <c r="O197" s="186"/>
      <c r="P197" s="186"/>
      <c r="Q197" s="186"/>
      <c r="R197" s="189"/>
      <c r="T197" s="190"/>
      <c r="U197" s="186"/>
      <c r="V197" s="186"/>
      <c r="W197" s="186"/>
      <c r="X197" s="186"/>
      <c r="Y197" s="186"/>
      <c r="Z197" s="186"/>
      <c r="AA197" s="191"/>
      <c r="AT197" s="192" t="s">
        <v>216</v>
      </c>
      <c r="AU197" s="192" t="s">
        <v>87</v>
      </c>
      <c r="AV197" s="12" t="s">
        <v>87</v>
      </c>
      <c r="AW197" s="12" t="s">
        <v>32</v>
      </c>
      <c r="AX197" s="12" t="s">
        <v>75</v>
      </c>
      <c r="AY197" s="192" t="s">
        <v>192</v>
      </c>
    </row>
    <row r="198" spans="2:65" s="12" customFormat="1" ht="16.5" customHeight="1">
      <c r="B198" s="185"/>
      <c r="C198" s="186"/>
      <c r="D198" s="186"/>
      <c r="E198" s="187" t="s">
        <v>5</v>
      </c>
      <c r="F198" s="271" t="s">
        <v>869</v>
      </c>
      <c r="G198" s="272"/>
      <c r="H198" s="272"/>
      <c r="I198" s="272"/>
      <c r="J198" s="186"/>
      <c r="K198" s="188">
        <v>4.4000000000000004</v>
      </c>
      <c r="L198" s="186"/>
      <c r="M198" s="186"/>
      <c r="N198" s="186"/>
      <c r="O198" s="186"/>
      <c r="P198" s="186"/>
      <c r="Q198" s="186"/>
      <c r="R198" s="189"/>
      <c r="T198" s="190"/>
      <c r="U198" s="186"/>
      <c r="V198" s="186"/>
      <c r="W198" s="186"/>
      <c r="X198" s="186"/>
      <c r="Y198" s="186"/>
      <c r="Z198" s="186"/>
      <c r="AA198" s="191"/>
      <c r="AT198" s="192" t="s">
        <v>216</v>
      </c>
      <c r="AU198" s="192" t="s">
        <v>87</v>
      </c>
      <c r="AV198" s="12" t="s">
        <v>87</v>
      </c>
      <c r="AW198" s="12" t="s">
        <v>32</v>
      </c>
      <c r="AX198" s="12" t="s">
        <v>75</v>
      </c>
      <c r="AY198" s="192" t="s">
        <v>192</v>
      </c>
    </row>
    <row r="199" spans="2:65" s="12" customFormat="1" ht="16.5" customHeight="1">
      <c r="B199" s="185"/>
      <c r="C199" s="186"/>
      <c r="D199" s="186"/>
      <c r="E199" s="187" t="s">
        <v>5</v>
      </c>
      <c r="F199" s="271" t="s">
        <v>870</v>
      </c>
      <c r="G199" s="272"/>
      <c r="H199" s="272"/>
      <c r="I199" s="272"/>
      <c r="J199" s="186"/>
      <c r="K199" s="188">
        <v>3.9</v>
      </c>
      <c r="L199" s="186"/>
      <c r="M199" s="186"/>
      <c r="N199" s="186"/>
      <c r="O199" s="186"/>
      <c r="P199" s="186"/>
      <c r="Q199" s="186"/>
      <c r="R199" s="189"/>
      <c r="T199" s="190"/>
      <c r="U199" s="186"/>
      <c r="V199" s="186"/>
      <c r="W199" s="186"/>
      <c r="X199" s="186"/>
      <c r="Y199" s="186"/>
      <c r="Z199" s="186"/>
      <c r="AA199" s="191"/>
      <c r="AT199" s="192" t="s">
        <v>216</v>
      </c>
      <c r="AU199" s="192" t="s">
        <v>87</v>
      </c>
      <c r="AV199" s="12" t="s">
        <v>87</v>
      </c>
      <c r="AW199" s="12" t="s">
        <v>32</v>
      </c>
      <c r="AX199" s="12" t="s">
        <v>75</v>
      </c>
      <c r="AY199" s="192" t="s">
        <v>192</v>
      </c>
    </row>
    <row r="200" spans="2:65" s="12" customFormat="1" ht="16.5" customHeight="1">
      <c r="B200" s="185"/>
      <c r="C200" s="186"/>
      <c r="D200" s="186"/>
      <c r="E200" s="187" t="s">
        <v>5</v>
      </c>
      <c r="F200" s="271" t="s">
        <v>871</v>
      </c>
      <c r="G200" s="272"/>
      <c r="H200" s="272"/>
      <c r="I200" s="272"/>
      <c r="J200" s="186"/>
      <c r="K200" s="188">
        <v>10.8</v>
      </c>
      <c r="L200" s="186"/>
      <c r="M200" s="186"/>
      <c r="N200" s="186"/>
      <c r="O200" s="186"/>
      <c r="P200" s="186"/>
      <c r="Q200" s="186"/>
      <c r="R200" s="189"/>
      <c r="T200" s="190"/>
      <c r="U200" s="186"/>
      <c r="V200" s="186"/>
      <c r="W200" s="186"/>
      <c r="X200" s="186"/>
      <c r="Y200" s="186"/>
      <c r="Z200" s="186"/>
      <c r="AA200" s="191"/>
      <c r="AT200" s="192" t="s">
        <v>216</v>
      </c>
      <c r="AU200" s="192" t="s">
        <v>87</v>
      </c>
      <c r="AV200" s="12" t="s">
        <v>87</v>
      </c>
      <c r="AW200" s="12" t="s">
        <v>32</v>
      </c>
      <c r="AX200" s="12" t="s">
        <v>75</v>
      </c>
      <c r="AY200" s="192" t="s">
        <v>192</v>
      </c>
    </row>
    <row r="201" spans="2:65" s="13" customFormat="1" ht="16.5" customHeight="1">
      <c r="B201" s="193"/>
      <c r="C201" s="194"/>
      <c r="D201" s="194"/>
      <c r="E201" s="195" t="s">
        <v>5</v>
      </c>
      <c r="F201" s="275" t="s">
        <v>249</v>
      </c>
      <c r="G201" s="276"/>
      <c r="H201" s="276"/>
      <c r="I201" s="276"/>
      <c r="J201" s="194"/>
      <c r="K201" s="196">
        <v>169.56</v>
      </c>
      <c r="L201" s="194"/>
      <c r="M201" s="194"/>
      <c r="N201" s="194"/>
      <c r="O201" s="194"/>
      <c r="P201" s="194"/>
      <c r="Q201" s="194"/>
      <c r="R201" s="197"/>
      <c r="T201" s="198"/>
      <c r="U201" s="194"/>
      <c r="V201" s="194"/>
      <c r="W201" s="194"/>
      <c r="X201" s="194"/>
      <c r="Y201" s="194"/>
      <c r="Z201" s="194"/>
      <c r="AA201" s="199"/>
      <c r="AT201" s="200" t="s">
        <v>216</v>
      </c>
      <c r="AU201" s="200" t="s">
        <v>87</v>
      </c>
      <c r="AV201" s="13" t="s">
        <v>197</v>
      </c>
      <c r="AW201" s="13" t="s">
        <v>32</v>
      </c>
      <c r="AX201" s="13" t="s">
        <v>82</v>
      </c>
      <c r="AY201" s="200" t="s">
        <v>192</v>
      </c>
    </row>
    <row r="202" spans="2:65" s="12" customFormat="1" ht="16.5" customHeight="1">
      <c r="B202" s="185"/>
      <c r="C202" s="186"/>
      <c r="D202" s="186"/>
      <c r="E202" s="187" t="s">
        <v>5</v>
      </c>
      <c r="F202" s="271" t="s">
        <v>5</v>
      </c>
      <c r="G202" s="272"/>
      <c r="H202" s="272"/>
      <c r="I202" s="272"/>
      <c r="J202" s="186"/>
      <c r="K202" s="188">
        <v>0</v>
      </c>
      <c r="L202" s="186"/>
      <c r="M202" s="186"/>
      <c r="N202" s="186"/>
      <c r="O202" s="186"/>
      <c r="P202" s="186"/>
      <c r="Q202" s="186"/>
      <c r="R202" s="189"/>
      <c r="T202" s="190"/>
      <c r="U202" s="186"/>
      <c r="V202" s="186"/>
      <c r="W202" s="186"/>
      <c r="X202" s="186"/>
      <c r="Y202" s="186"/>
      <c r="Z202" s="186"/>
      <c r="AA202" s="191"/>
      <c r="AT202" s="192" t="s">
        <v>216</v>
      </c>
      <c r="AU202" s="192" t="s">
        <v>87</v>
      </c>
      <c r="AV202" s="12" t="s">
        <v>87</v>
      </c>
      <c r="AW202" s="12" t="s">
        <v>32</v>
      </c>
      <c r="AX202" s="12" t="s">
        <v>75</v>
      </c>
      <c r="AY202" s="192" t="s">
        <v>192</v>
      </c>
    </row>
    <row r="203" spans="2:65" s="12" customFormat="1" ht="16.5" customHeight="1">
      <c r="B203" s="185"/>
      <c r="C203" s="186"/>
      <c r="D203" s="186"/>
      <c r="E203" s="187" t="s">
        <v>5</v>
      </c>
      <c r="F203" s="271" t="s">
        <v>5</v>
      </c>
      <c r="G203" s="272"/>
      <c r="H203" s="272"/>
      <c r="I203" s="272"/>
      <c r="J203" s="186"/>
      <c r="K203" s="188">
        <v>0</v>
      </c>
      <c r="L203" s="186"/>
      <c r="M203" s="186"/>
      <c r="N203" s="186"/>
      <c r="O203" s="186"/>
      <c r="P203" s="186"/>
      <c r="Q203" s="186"/>
      <c r="R203" s="189"/>
      <c r="T203" s="190"/>
      <c r="U203" s="186"/>
      <c r="V203" s="186"/>
      <c r="W203" s="186"/>
      <c r="X203" s="186"/>
      <c r="Y203" s="186"/>
      <c r="Z203" s="186"/>
      <c r="AA203" s="191"/>
      <c r="AT203" s="192" t="s">
        <v>216</v>
      </c>
      <c r="AU203" s="192" t="s">
        <v>87</v>
      </c>
      <c r="AV203" s="12" t="s">
        <v>87</v>
      </c>
      <c r="AW203" s="12" t="s">
        <v>32</v>
      </c>
      <c r="AX203" s="12" t="s">
        <v>75</v>
      </c>
      <c r="AY203" s="192" t="s">
        <v>192</v>
      </c>
    </row>
    <row r="204" spans="2:65" s="12" customFormat="1" ht="16.5" customHeight="1">
      <c r="B204" s="185"/>
      <c r="C204" s="186"/>
      <c r="D204" s="186"/>
      <c r="E204" s="187" t="s">
        <v>5</v>
      </c>
      <c r="F204" s="271" t="s">
        <v>5</v>
      </c>
      <c r="G204" s="272"/>
      <c r="H204" s="272"/>
      <c r="I204" s="272"/>
      <c r="J204" s="186"/>
      <c r="K204" s="188">
        <v>0</v>
      </c>
      <c r="L204" s="186"/>
      <c r="M204" s="186"/>
      <c r="N204" s="186"/>
      <c r="O204" s="186"/>
      <c r="P204" s="186"/>
      <c r="Q204" s="186"/>
      <c r="R204" s="189"/>
      <c r="T204" s="190"/>
      <c r="U204" s="186"/>
      <c r="V204" s="186"/>
      <c r="W204" s="186"/>
      <c r="X204" s="186"/>
      <c r="Y204" s="186"/>
      <c r="Z204" s="186"/>
      <c r="AA204" s="191"/>
      <c r="AT204" s="192" t="s">
        <v>216</v>
      </c>
      <c r="AU204" s="192" t="s">
        <v>87</v>
      </c>
      <c r="AV204" s="12" t="s">
        <v>87</v>
      </c>
      <c r="AW204" s="12" t="s">
        <v>32</v>
      </c>
      <c r="AX204" s="12" t="s">
        <v>75</v>
      </c>
      <c r="AY204" s="192" t="s">
        <v>192</v>
      </c>
    </row>
    <row r="205" spans="2:65" s="12" customFormat="1" ht="16.5" customHeight="1">
      <c r="B205" s="185"/>
      <c r="C205" s="186"/>
      <c r="D205" s="186"/>
      <c r="E205" s="187" t="s">
        <v>5</v>
      </c>
      <c r="F205" s="271" t="s">
        <v>5</v>
      </c>
      <c r="G205" s="272"/>
      <c r="H205" s="272"/>
      <c r="I205" s="272"/>
      <c r="J205" s="186"/>
      <c r="K205" s="188">
        <v>0</v>
      </c>
      <c r="L205" s="186"/>
      <c r="M205" s="186"/>
      <c r="N205" s="186"/>
      <c r="O205" s="186"/>
      <c r="P205" s="186"/>
      <c r="Q205" s="186"/>
      <c r="R205" s="189"/>
      <c r="T205" s="190"/>
      <c r="U205" s="186"/>
      <c r="V205" s="186"/>
      <c r="W205" s="186"/>
      <c r="X205" s="186"/>
      <c r="Y205" s="186"/>
      <c r="Z205" s="186"/>
      <c r="AA205" s="191"/>
      <c r="AT205" s="192" t="s">
        <v>216</v>
      </c>
      <c r="AU205" s="192" t="s">
        <v>87</v>
      </c>
      <c r="AV205" s="12" t="s">
        <v>87</v>
      </c>
      <c r="AW205" s="12" t="s">
        <v>32</v>
      </c>
      <c r="AX205" s="12" t="s">
        <v>75</v>
      </c>
      <c r="AY205" s="192" t="s">
        <v>192</v>
      </c>
    </row>
    <row r="206" spans="2:65" s="12" customFormat="1" ht="16.5" customHeight="1">
      <c r="B206" s="185"/>
      <c r="C206" s="186"/>
      <c r="D206" s="186"/>
      <c r="E206" s="187" t="s">
        <v>5</v>
      </c>
      <c r="F206" s="271" t="s">
        <v>5</v>
      </c>
      <c r="G206" s="272"/>
      <c r="H206" s="272"/>
      <c r="I206" s="272"/>
      <c r="J206" s="186"/>
      <c r="K206" s="188">
        <v>0</v>
      </c>
      <c r="L206" s="186"/>
      <c r="M206" s="186"/>
      <c r="N206" s="186"/>
      <c r="O206" s="186"/>
      <c r="P206" s="186"/>
      <c r="Q206" s="186"/>
      <c r="R206" s="189"/>
      <c r="T206" s="190"/>
      <c r="U206" s="186"/>
      <c r="V206" s="186"/>
      <c r="W206" s="186"/>
      <c r="X206" s="186"/>
      <c r="Y206" s="186"/>
      <c r="Z206" s="186"/>
      <c r="AA206" s="191"/>
      <c r="AT206" s="192" t="s">
        <v>216</v>
      </c>
      <c r="AU206" s="192" t="s">
        <v>87</v>
      </c>
      <c r="AV206" s="12" t="s">
        <v>87</v>
      </c>
      <c r="AW206" s="12" t="s">
        <v>32</v>
      </c>
      <c r="AX206" s="12" t="s">
        <v>75</v>
      </c>
      <c r="AY206" s="192" t="s">
        <v>192</v>
      </c>
    </row>
    <row r="207" spans="2:65" s="13" customFormat="1" ht="16.5" customHeight="1">
      <c r="B207" s="193"/>
      <c r="C207" s="194"/>
      <c r="D207" s="194"/>
      <c r="E207" s="195" t="s">
        <v>5</v>
      </c>
      <c r="F207" s="275" t="s">
        <v>249</v>
      </c>
      <c r="G207" s="276"/>
      <c r="H207" s="276"/>
      <c r="I207" s="276"/>
      <c r="J207" s="194"/>
      <c r="K207" s="196">
        <v>0</v>
      </c>
      <c r="L207" s="194"/>
      <c r="M207" s="194"/>
      <c r="N207" s="194"/>
      <c r="O207" s="194"/>
      <c r="P207" s="194"/>
      <c r="Q207" s="194"/>
      <c r="R207" s="197"/>
      <c r="T207" s="198"/>
      <c r="U207" s="194"/>
      <c r="V207" s="194"/>
      <c r="W207" s="194"/>
      <c r="X207" s="194"/>
      <c r="Y207" s="194"/>
      <c r="Z207" s="194"/>
      <c r="AA207" s="199"/>
      <c r="AT207" s="200" t="s">
        <v>216</v>
      </c>
      <c r="AU207" s="200" t="s">
        <v>87</v>
      </c>
      <c r="AV207" s="13" t="s">
        <v>197</v>
      </c>
      <c r="AW207" s="13" t="s">
        <v>32</v>
      </c>
      <c r="AX207" s="13" t="s">
        <v>75</v>
      </c>
      <c r="AY207" s="200" t="s">
        <v>192</v>
      </c>
    </row>
    <row r="208" spans="2:65" s="1" customFormat="1" ht="25.5" customHeight="1">
      <c r="B208" s="142"/>
      <c r="C208" s="171" t="s">
        <v>285</v>
      </c>
      <c r="D208" s="171" t="s">
        <v>193</v>
      </c>
      <c r="E208" s="172" t="s">
        <v>872</v>
      </c>
      <c r="F208" s="268" t="s">
        <v>873</v>
      </c>
      <c r="G208" s="268"/>
      <c r="H208" s="268"/>
      <c r="I208" s="268"/>
      <c r="J208" s="173" t="s">
        <v>467</v>
      </c>
      <c r="K208" s="174">
        <v>36.75</v>
      </c>
      <c r="L208" s="277">
        <v>0</v>
      </c>
      <c r="M208" s="277"/>
      <c r="N208" s="267">
        <f>ROUND(L208*K208,2)</f>
        <v>0</v>
      </c>
      <c r="O208" s="267"/>
      <c r="P208" s="267"/>
      <c r="Q208" s="267"/>
      <c r="R208" s="145"/>
      <c r="T208" s="175" t="s">
        <v>5</v>
      </c>
      <c r="U208" s="48" t="s">
        <v>42</v>
      </c>
      <c r="V208" s="40"/>
      <c r="W208" s="176">
        <f>V208*K208</f>
        <v>0</v>
      </c>
      <c r="X208" s="176">
        <v>1E-4</v>
      </c>
      <c r="Y208" s="176">
        <f>X208*K208</f>
        <v>3.6750000000000003E-3</v>
      </c>
      <c r="Z208" s="176">
        <v>0</v>
      </c>
      <c r="AA208" s="177">
        <f>Z208*K208</f>
        <v>0</v>
      </c>
      <c r="AR208" s="23" t="s">
        <v>197</v>
      </c>
      <c r="AT208" s="23" t="s">
        <v>193</v>
      </c>
      <c r="AU208" s="23" t="s">
        <v>87</v>
      </c>
      <c r="AY208" s="23" t="s">
        <v>192</v>
      </c>
      <c r="BE208" s="118">
        <f>IF(U208="základná",N208,0)</f>
        <v>0</v>
      </c>
      <c r="BF208" s="118">
        <f>IF(U208="znížená",N208,0)</f>
        <v>0</v>
      </c>
      <c r="BG208" s="118">
        <f>IF(U208="zákl. prenesená",N208,0)</f>
        <v>0</v>
      </c>
      <c r="BH208" s="118">
        <f>IF(U208="zníž. prenesená",N208,0)</f>
        <v>0</v>
      </c>
      <c r="BI208" s="118">
        <f>IF(U208="nulová",N208,0)</f>
        <v>0</v>
      </c>
      <c r="BJ208" s="23" t="s">
        <v>87</v>
      </c>
      <c r="BK208" s="118">
        <f>ROUND(L208*K208,2)</f>
        <v>0</v>
      </c>
      <c r="BL208" s="23" t="s">
        <v>197</v>
      </c>
      <c r="BM208" s="23" t="s">
        <v>874</v>
      </c>
    </row>
    <row r="209" spans="2:65" s="12" customFormat="1" ht="25.5" customHeight="1">
      <c r="B209" s="185"/>
      <c r="C209" s="186"/>
      <c r="D209" s="186"/>
      <c r="E209" s="187" t="s">
        <v>5</v>
      </c>
      <c r="F209" s="317" t="s">
        <v>875</v>
      </c>
      <c r="G209" s="318"/>
      <c r="H209" s="318"/>
      <c r="I209" s="318"/>
      <c r="J209" s="186"/>
      <c r="K209" s="188">
        <v>36.75</v>
      </c>
      <c r="L209" s="186"/>
      <c r="M209" s="186"/>
      <c r="N209" s="186"/>
      <c r="O209" s="186"/>
      <c r="P209" s="186"/>
      <c r="Q209" s="186"/>
      <c r="R209" s="189"/>
      <c r="T209" s="190"/>
      <c r="U209" s="186"/>
      <c r="V209" s="186"/>
      <c r="W209" s="186"/>
      <c r="X209" s="186"/>
      <c r="Y209" s="186"/>
      <c r="Z209" s="186"/>
      <c r="AA209" s="191"/>
      <c r="AT209" s="192" t="s">
        <v>216</v>
      </c>
      <c r="AU209" s="192" t="s">
        <v>87</v>
      </c>
      <c r="AV209" s="12" t="s">
        <v>87</v>
      </c>
      <c r="AW209" s="12" t="s">
        <v>32</v>
      </c>
      <c r="AX209" s="12" t="s">
        <v>82</v>
      </c>
      <c r="AY209" s="192" t="s">
        <v>192</v>
      </c>
    </row>
    <row r="210" spans="2:65" s="1" customFormat="1" ht="16.5" customHeight="1">
      <c r="B210" s="142"/>
      <c r="C210" s="171" t="s">
        <v>294</v>
      </c>
      <c r="D210" s="171" t="s">
        <v>193</v>
      </c>
      <c r="E210" s="172" t="s">
        <v>876</v>
      </c>
      <c r="F210" s="268" t="s">
        <v>877</v>
      </c>
      <c r="G210" s="268"/>
      <c r="H210" s="268"/>
      <c r="I210" s="268"/>
      <c r="J210" s="173" t="s">
        <v>467</v>
      </c>
      <c r="K210" s="174">
        <v>7.54</v>
      </c>
      <c r="L210" s="277">
        <v>0</v>
      </c>
      <c r="M210" s="277"/>
      <c r="N210" s="267">
        <f>ROUND(L210*K210,2)</f>
        <v>0</v>
      </c>
      <c r="O210" s="267"/>
      <c r="P210" s="267"/>
      <c r="Q210" s="267"/>
      <c r="R210" s="145"/>
      <c r="T210" s="175" t="s">
        <v>5</v>
      </c>
      <c r="U210" s="48" t="s">
        <v>42</v>
      </c>
      <c r="V210" s="40"/>
      <c r="W210" s="176">
        <f>V210*K210</f>
        <v>0</v>
      </c>
      <c r="X210" s="176">
        <v>2.5999999999999998E-4</v>
      </c>
      <c r="Y210" s="176">
        <f>X210*K210</f>
        <v>1.9603999999999997E-3</v>
      </c>
      <c r="Z210" s="176">
        <v>0</v>
      </c>
      <c r="AA210" s="177">
        <f>Z210*K210</f>
        <v>0</v>
      </c>
      <c r="AR210" s="23" t="s">
        <v>197</v>
      </c>
      <c r="AT210" s="23" t="s">
        <v>193</v>
      </c>
      <c r="AU210" s="23" t="s">
        <v>87</v>
      </c>
      <c r="AY210" s="23" t="s">
        <v>192</v>
      </c>
      <c r="BE210" s="118">
        <f>IF(U210="základná",N210,0)</f>
        <v>0</v>
      </c>
      <c r="BF210" s="118">
        <f>IF(U210="znížená",N210,0)</f>
        <v>0</v>
      </c>
      <c r="BG210" s="118">
        <f>IF(U210="zákl. prenesená",N210,0)</f>
        <v>0</v>
      </c>
      <c r="BH210" s="118">
        <f>IF(U210="zníž. prenesená",N210,0)</f>
        <v>0</v>
      </c>
      <c r="BI210" s="118">
        <f>IF(U210="nulová",N210,0)</f>
        <v>0</v>
      </c>
      <c r="BJ210" s="23" t="s">
        <v>87</v>
      </c>
      <c r="BK210" s="118">
        <f>ROUND(L210*K210,2)</f>
        <v>0</v>
      </c>
      <c r="BL210" s="23" t="s">
        <v>197</v>
      </c>
      <c r="BM210" s="23" t="s">
        <v>878</v>
      </c>
    </row>
    <row r="211" spans="2:65" s="12" customFormat="1" ht="16.5" customHeight="1">
      <c r="B211" s="185"/>
      <c r="C211" s="186"/>
      <c r="D211" s="186"/>
      <c r="E211" s="187" t="s">
        <v>5</v>
      </c>
      <c r="F211" s="317" t="s">
        <v>879</v>
      </c>
      <c r="G211" s="318"/>
      <c r="H211" s="318"/>
      <c r="I211" s="318"/>
      <c r="J211" s="186"/>
      <c r="K211" s="188">
        <v>6.9</v>
      </c>
      <c r="L211" s="186"/>
      <c r="M211" s="186"/>
      <c r="N211" s="186"/>
      <c r="O211" s="186"/>
      <c r="P211" s="186"/>
      <c r="Q211" s="186"/>
      <c r="R211" s="189"/>
      <c r="T211" s="190"/>
      <c r="U211" s="186"/>
      <c r="V211" s="186"/>
      <c r="W211" s="186"/>
      <c r="X211" s="186"/>
      <c r="Y211" s="186"/>
      <c r="Z211" s="186"/>
      <c r="AA211" s="191"/>
      <c r="AT211" s="192" t="s">
        <v>216</v>
      </c>
      <c r="AU211" s="192" t="s">
        <v>87</v>
      </c>
      <c r="AV211" s="12" t="s">
        <v>87</v>
      </c>
      <c r="AW211" s="12" t="s">
        <v>32</v>
      </c>
      <c r="AX211" s="12" t="s">
        <v>75</v>
      </c>
      <c r="AY211" s="192" t="s">
        <v>192</v>
      </c>
    </row>
    <row r="212" spans="2:65" s="12" customFormat="1" ht="16.5" customHeight="1">
      <c r="B212" s="185"/>
      <c r="C212" s="186"/>
      <c r="D212" s="186"/>
      <c r="E212" s="187" t="s">
        <v>5</v>
      </c>
      <c r="F212" s="271" t="s">
        <v>880</v>
      </c>
      <c r="G212" s="272"/>
      <c r="H212" s="272"/>
      <c r="I212" s="272"/>
      <c r="J212" s="186"/>
      <c r="K212" s="188">
        <v>0.64</v>
      </c>
      <c r="L212" s="186"/>
      <c r="M212" s="186"/>
      <c r="N212" s="186"/>
      <c r="O212" s="186"/>
      <c r="P212" s="186"/>
      <c r="Q212" s="186"/>
      <c r="R212" s="189"/>
      <c r="T212" s="190"/>
      <c r="U212" s="186"/>
      <c r="V212" s="186"/>
      <c r="W212" s="186"/>
      <c r="X212" s="186"/>
      <c r="Y212" s="186"/>
      <c r="Z212" s="186"/>
      <c r="AA212" s="191"/>
      <c r="AT212" s="192" t="s">
        <v>216</v>
      </c>
      <c r="AU212" s="192" t="s">
        <v>87</v>
      </c>
      <c r="AV212" s="12" t="s">
        <v>87</v>
      </c>
      <c r="AW212" s="12" t="s">
        <v>32</v>
      </c>
      <c r="AX212" s="12" t="s">
        <v>75</v>
      </c>
      <c r="AY212" s="192" t="s">
        <v>192</v>
      </c>
    </row>
    <row r="213" spans="2:65" s="13" customFormat="1" ht="16.5" customHeight="1">
      <c r="B213" s="193"/>
      <c r="C213" s="194"/>
      <c r="D213" s="194"/>
      <c r="E213" s="195" t="s">
        <v>5</v>
      </c>
      <c r="F213" s="275" t="s">
        <v>249</v>
      </c>
      <c r="G213" s="276"/>
      <c r="H213" s="276"/>
      <c r="I213" s="276"/>
      <c r="J213" s="194"/>
      <c r="K213" s="196">
        <v>7.54</v>
      </c>
      <c r="L213" s="194"/>
      <c r="M213" s="194"/>
      <c r="N213" s="194"/>
      <c r="O213" s="194"/>
      <c r="P213" s="194"/>
      <c r="Q213" s="194"/>
      <c r="R213" s="197"/>
      <c r="T213" s="198"/>
      <c r="U213" s="194"/>
      <c r="V213" s="194"/>
      <c r="W213" s="194"/>
      <c r="X213" s="194"/>
      <c r="Y213" s="194"/>
      <c r="Z213" s="194"/>
      <c r="AA213" s="199"/>
      <c r="AT213" s="200" t="s">
        <v>216</v>
      </c>
      <c r="AU213" s="200" t="s">
        <v>87</v>
      </c>
      <c r="AV213" s="13" t="s">
        <v>197</v>
      </c>
      <c r="AW213" s="13" t="s">
        <v>32</v>
      </c>
      <c r="AX213" s="13" t="s">
        <v>82</v>
      </c>
      <c r="AY213" s="200" t="s">
        <v>192</v>
      </c>
    </row>
    <row r="214" spans="2:65" s="1" customFormat="1" ht="25.5" customHeight="1">
      <c r="B214" s="142"/>
      <c r="C214" s="171" t="s">
        <v>300</v>
      </c>
      <c r="D214" s="171" t="s">
        <v>193</v>
      </c>
      <c r="E214" s="172" t="s">
        <v>881</v>
      </c>
      <c r="F214" s="268" t="s">
        <v>882</v>
      </c>
      <c r="G214" s="268"/>
      <c r="H214" s="268"/>
      <c r="I214" s="268"/>
      <c r="J214" s="173" t="s">
        <v>467</v>
      </c>
      <c r="K214" s="174">
        <v>102.05</v>
      </c>
      <c r="L214" s="277">
        <v>0</v>
      </c>
      <c r="M214" s="277"/>
      <c r="N214" s="267">
        <f>ROUND(L214*K214,2)</f>
        <v>0</v>
      </c>
      <c r="O214" s="267"/>
      <c r="P214" s="267"/>
      <c r="Q214" s="267"/>
      <c r="R214" s="145"/>
      <c r="T214" s="175" t="s">
        <v>5</v>
      </c>
      <c r="U214" s="48" t="s">
        <v>42</v>
      </c>
      <c r="V214" s="40"/>
      <c r="W214" s="176">
        <f>V214*K214</f>
        <v>0</v>
      </c>
      <c r="X214" s="176">
        <v>2.5000000000000001E-4</v>
      </c>
      <c r="Y214" s="176">
        <f>X214*K214</f>
        <v>2.55125E-2</v>
      </c>
      <c r="Z214" s="176">
        <v>0</v>
      </c>
      <c r="AA214" s="177">
        <f>Z214*K214</f>
        <v>0</v>
      </c>
      <c r="AR214" s="23" t="s">
        <v>197</v>
      </c>
      <c r="AT214" s="23" t="s">
        <v>193</v>
      </c>
      <c r="AU214" s="23" t="s">
        <v>87</v>
      </c>
      <c r="AY214" s="23" t="s">
        <v>192</v>
      </c>
      <c r="BE214" s="118">
        <f>IF(U214="základná",N214,0)</f>
        <v>0</v>
      </c>
      <c r="BF214" s="118">
        <f>IF(U214="znížená",N214,0)</f>
        <v>0</v>
      </c>
      <c r="BG214" s="118">
        <f>IF(U214="zákl. prenesená",N214,0)</f>
        <v>0</v>
      </c>
      <c r="BH214" s="118">
        <f>IF(U214="zníž. prenesená",N214,0)</f>
        <v>0</v>
      </c>
      <c r="BI214" s="118">
        <f>IF(U214="nulová",N214,0)</f>
        <v>0</v>
      </c>
      <c r="BJ214" s="23" t="s">
        <v>87</v>
      </c>
      <c r="BK214" s="118">
        <f>ROUND(L214*K214,2)</f>
        <v>0</v>
      </c>
      <c r="BL214" s="23" t="s">
        <v>197</v>
      </c>
      <c r="BM214" s="23" t="s">
        <v>883</v>
      </c>
    </row>
    <row r="215" spans="2:65" s="12" customFormat="1" ht="16.5" customHeight="1">
      <c r="B215" s="185"/>
      <c r="C215" s="186"/>
      <c r="D215" s="186"/>
      <c r="E215" s="187" t="s">
        <v>5</v>
      </c>
      <c r="F215" s="317" t="s">
        <v>884</v>
      </c>
      <c r="G215" s="318"/>
      <c r="H215" s="318"/>
      <c r="I215" s="318"/>
      <c r="J215" s="186"/>
      <c r="K215" s="188">
        <v>6</v>
      </c>
      <c r="L215" s="186"/>
      <c r="M215" s="186"/>
      <c r="N215" s="186"/>
      <c r="O215" s="186"/>
      <c r="P215" s="186"/>
      <c r="Q215" s="186"/>
      <c r="R215" s="189"/>
      <c r="T215" s="190"/>
      <c r="U215" s="186"/>
      <c r="V215" s="186"/>
      <c r="W215" s="186"/>
      <c r="X215" s="186"/>
      <c r="Y215" s="186"/>
      <c r="Z215" s="186"/>
      <c r="AA215" s="191"/>
      <c r="AT215" s="192" t="s">
        <v>216</v>
      </c>
      <c r="AU215" s="192" t="s">
        <v>87</v>
      </c>
      <c r="AV215" s="12" t="s">
        <v>87</v>
      </c>
      <c r="AW215" s="12" t="s">
        <v>32</v>
      </c>
      <c r="AX215" s="12" t="s">
        <v>75</v>
      </c>
      <c r="AY215" s="192" t="s">
        <v>192</v>
      </c>
    </row>
    <row r="216" spans="2:65" s="12" customFormat="1" ht="16.5" customHeight="1">
      <c r="B216" s="185"/>
      <c r="C216" s="186"/>
      <c r="D216" s="186"/>
      <c r="E216" s="187" t="s">
        <v>5</v>
      </c>
      <c r="F216" s="271" t="s">
        <v>885</v>
      </c>
      <c r="G216" s="272"/>
      <c r="H216" s="272"/>
      <c r="I216" s="272"/>
      <c r="J216" s="186"/>
      <c r="K216" s="188">
        <v>9</v>
      </c>
      <c r="L216" s="186"/>
      <c r="M216" s="186"/>
      <c r="N216" s="186"/>
      <c r="O216" s="186"/>
      <c r="P216" s="186"/>
      <c r="Q216" s="186"/>
      <c r="R216" s="189"/>
      <c r="T216" s="190"/>
      <c r="U216" s="186"/>
      <c r="V216" s="186"/>
      <c r="W216" s="186"/>
      <c r="X216" s="186"/>
      <c r="Y216" s="186"/>
      <c r="Z216" s="186"/>
      <c r="AA216" s="191"/>
      <c r="AT216" s="192" t="s">
        <v>216</v>
      </c>
      <c r="AU216" s="192" t="s">
        <v>87</v>
      </c>
      <c r="AV216" s="12" t="s">
        <v>87</v>
      </c>
      <c r="AW216" s="12" t="s">
        <v>32</v>
      </c>
      <c r="AX216" s="12" t="s">
        <v>75</v>
      </c>
      <c r="AY216" s="192" t="s">
        <v>192</v>
      </c>
    </row>
    <row r="217" spans="2:65" s="12" customFormat="1" ht="16.5" customHeight="1">
      <c r="B217" s="185"/>
      <c r="C217" s="186"/>
      <c r="D217" s="186"/>
      <c r="E217" s="187" t="s">
        <v>5</v>
      </c>
      <c r="F217" s="271" t="s">
        <v>886</v>
      </c>
      <c r="G217" s="272"/>
      <c r="H217" s="272"/>
      <c r="I217" s="272"/>
      <c r="J217" s="186"/>
      <c r="K217" s="188">
        <v>16.8</v>
      </c>
      <c r="L217" s="186"/>
      <c r="M217" s="186"/>
      <c r="N217" s="186"/>
      <c r="O217" s="186"/>
      <c r="P217" s="186"/>
      <c r="Q217" s="186"/>
      <c r="R217" s="189"/>
      <c r="T217" s="190"/>
      <c r="U217" s="186"/>
      <c r="V217" s="186"/>
      <c r="W217" s="186"/>
      <c r="X217" s="186"/>
      <c r="Y217" s="186"/>
      <c r="Z217" s="186"/>
      <c r="AA217" s="191"/>
      <c r="AT217" s="192" t="s">
        <v>216</v>
      </c>
      <c r="AU217" s="192" t="s">
        <v>87</v>
      </c>
      <c r="AV217" s="12" t="s">
        <v>87</v>
      </c>
      <c r="AW217" s="12" t="s">
        <v>32</v>
      </c>
      <c r="AX217" s="12" t="s">
        <v>75</v>
      </c>
      <c r="AY217" s="192" t="s">
        <v>192</v>
      </c>
    </row>
    <row r="218" spans="2:65" s="12" customFormat="1" ht="16.5" customHeight="1">
      <c r="B218" s="185"/>
      <c r="C218" s="186"/>
      <c r="D218" s="186"/>
      <c r="E218" s="187" t="s">
        <v>5</v>
      </c>
      <c r="F218" s="271" t="s">
        <v>887</v>
      </c>
      <c r="G218" s="272"/>
      <c r="H218" s="272"/>
      <c r="I218" s="272"/>
      <c r="J218" s="186"/>
      <c r="K218" s="188">
        <v>5.0999999999999996</v>
      </c>
      <c r="L218" s="186"/>
      <c r="M218" s="186"/>
      <c r="N218" s="186"/>
      <c r="O218" s="186"/>
      <c r="P218" s="186"/>
      <c r="Q218" s="186"/>
      <c r="R218" s="189"/>
      <c r="T218" s="190"/>
      <c r="U218" s="186"/>
      <c r="V218" s="186"/>
      <c r="W218" s="186"/>
      <c r="X218" s="186"/>
      <c r="Y218" s="186"/>
      <c r="Z218" s="186"/>
      <c r="AA218" s="191"/>
      <c r="AT218" s="192" t="s">
        <v>216</v>
      </c>
      <c r="AU218" s="192" t="s">
        <v>87</v>
      </c>
      <c r="AV218" s="12" t="s">
        <v>87</v>
      </c>
      <c r="AW218" s="12" t="s">
        <v>32</v>
      </c>
      <c r="AX218" s="12" t="s">
        <v>75</v>
      </c>
      <c r="AY218" s="192" t="s">
        <v>192</v>
      </c>
    </row>
    <row r="219" spans="2:65" s="12" customFormat="1" ht="16.5" customHeight="1">
      <c r="B219" s="185"/>
      <c r="C219" s="186"/>
      <c r="D219" s="186"/>
      <c r="E219" s="187" t="s">
        <v>5</v>
      </c>
      <c r="F219" s="271" t="s">
        <v>888</v>
      </c>
      <c r="G219" s="272"/>
      <c r="H219" s="272"/>
      <c r="I219" s="272"/>
      <c r="J219" s="186"/>
      <c r="K219" s="188">
        <v>7.2</v>
      </c>
      <c r="L219" s="186"/>
      <c r="M219" s="186"/>
      <c r="N219" s="186"/>
      <c r="O219" s="186"/>
      <c r="P219" s="186"/>
      <c r="Q219" s="186"/>
      <c r="R219" s="189"/>
      <c r="T219" s="190"/>
      <c r="U219" s="186"/>
      <c r="V219" s="186"/>
      <c r="W219" s="186"/>
      <c r="X219" s="186"/>
      <c r="Y219" s="186"/>
      <c r="Z219" s="186"/>
      <c r="AA219" s="191"/>
      <c r="AT219" s="192" t="s">
        <v>216</v>
      </c>
      <c r="AU219" s="192" t="s">
        <v>87</v>
      </c>
      <c r="AV219" s="12" t="s">
        <v>87</v>
      </c>
      <c r="AW219" s="12" t="s">
        <v>32</v>
      </c>
      <c r="AX219" s="12" t="s">
        <v>75</v>
      </c>
      <c r="AY219" s="192" t="s">
        <v>192</v>
      </c>
    </row>
    <row r="220" spans="2:65" s="12" customFormat="1" ht="16.5" customHeight="1">
      <c r="B220" s="185"/>
      <c r="C220" s="186"/>
      <c r="D220" s="186"/>
      <c r="E220" s="187" t="s">
        <v>5</v>
      </c>
      <c r="F220" s="271" t="s">
        <v>889</v>
      </c>
      <c r="G220" s="272"/>
      <c r="H220" s="272"/>
      <c r="I220" s="272"/>
      <c r="J220" s="186"/>
      <c r="K220" s="188">
        <v>2.2999999999999998</v>
      </c>
      <c r="L220" s="186"/>
      <c r="M220" s="186"/>
      <c r="N220" s="186"/>
      <c r="O220" s="186"/>
      <c r="P220" s="186"/>
      <c r="Q220" s="186"/>
      <c r="R220" s="189"/>
      <c r="T220" s="190"/>
      <c r="U220" s="186"/>
      <c r="V220" s="186"/>
      <c r="W220" s="186"/>
      <c r="X220" s="186"/>
      <c r="Y220" s="186"/>
      <c r="Z220" s="186"/>
      <c r="AA220" s="191"/>
      <c r="AT220" s="192" t="s">
        <v>216</v>
      </c>
      <c r="AU220" s="192" t="s">
        <v>87</v>
      </c>
      <c r="AV220" s="12" t="s">
        <v>87</v>
      </c>
      <c r="AW220" s="12" t="s">
        <v>32</v>
      </c>
      <c r="AX220" s="12" t="s">
        <v>75</v>
      </c>
      <c r="AY220" s="192" t="s">
        <v>192</v>
      </c>
    </row>
    <row r="221" spans="2:65" s="12" customFormat="1" ht="16.5" customHeight="1">
      <c r="B221" s="185"/>
      <c r="C221" s="186"/>
      <c r="D221" s="186"/>
      <c r="E221" s="187" t="s">
        <v>5</v>
      </c>
      <c r="F221" s="271" t="s">
        <v>890</v>
      </c>
      <c r="G221" s="272"/>
      <c r="H221" s="272"/>
      <c r="I221" s="272"/>
      <c r="J221" s="186"/>
      <c r="K221" s="188">
        <v>4.8</v>
      </c>
      <c r="L221" s="186"/>
      <c r="M221" s="186"/>
      <c r="N221" s="186"/>
      <c r="O221" s="186"/>
      <c r="P221" s="186"/>
      <c r="Q221" s="186"/>
      <c r="R221" s="189"/>
      <c r="T221" s="190"/>
      <c r="U221" s="186"/>
      <c r="V221" s="186"/>
      <c r="W221" s="186"/>
      <c r="X221" s="186"/>
      <c r="Y221" s="186"/>
      <c r="Z221" s="186"/>
      <c r="AA221" s="191"/>
      <c r="AT221" s="192" t="s">
        <v>216</v>
      </c>
      <c r="AU221" s="192" t="s">
        <v>87</v>
      </c>
      <c r="AV221" s="12" t="s">
        <v>87</v>
      </c>
      <c r="AW221" s="12" t="s">
        <v>32</v>
      </c>
      <c r="AX221" s="12" t="s">
        <v>75</v>
      </c>
      <c r="AY221" s="192" t="s">
        <v>192</v>
      </c>
    </row>
    <row r="222" spans="2:65" s="12" customFormat="1" ht="16.5" customHeight="1">
      <c r="B222" s="185"/>
      <c r="C222" s="186"/>
      <c r="D222" s="186"/>
      <c r="E222" s="187" t="s">
        <v>5</v>
      </c>
      <c r="F222" s="271" t="s">
        <v>891</v>
      </c>
      <c r="G222" s="272"/>
      <c r="H222" s="272"/>
      <c r="I222" s="272"/>
      <c r="J222" s="186"/>
      <c r="K222" s="188">
        <v>10.8</v>
      </c>
      <c r="L222" s="186"/>
      <c r="M222" s="186"/>
      <c r="N222" s="186"/>
      <c r="O222" s="186"/>
      <c r="P222" s="186"/>
      <c r="Q222" s="186"/>
      <c r="R222" s="189"/>
      <c r="T222" s="190"/>
      <c r="U222" s="186"/>
      <c r="V222" s="186"/>
      <c r="W222" s="186"/>
      <c r="X222" s="186"/>
      <c r="Y222" s="186"/>
      <c r="Z222" s="186"/>
      <c r="AA222" s="191"/>
      <c r="AT222" s="192" t="s">
        <v>216</v>
      </c>
      <c r="AU222" s="192" t="s">
        <v>87</v>
      </c>
      <c r="AV222" s="12" t="s">
        <v>87</v>
      </c>
      <c r="AW222" s="12" t="s">
        <v>32</v>
      </c>
      <c r="AX222" s="12" t="s">
        <v>75</v>
      </c>
      <c r="AY222" s="192" t="s">
        <v>192</v>
      </c>
    </row>
    <row r="223" spans="2:65" s="12" customFormat="1" ht="16.5" customHeight="1">
      <c r="B223" s="185"/>
      <c r="C223" s="186"/>
      <c r="D223" s="186"/>
      <c r="E223" s="187" t="s">
        <v>5</v>
      </c>
      <c r="F223" s="271" t="s">
        <v>892</v>
      </c>
      <c r="G223" s="272"/>
      <c r="H223" s="272"/>
      <c r="I223" s="272"/>
      <c r="J223" s="186"/>
      <c r="K223" s="188">
        <v>5.8</v>
      </c>
      <c r="L223" s="186"/>
      <c r="M223" s="186"/>
      <c r="N223" s="186"/>
      <c r="O223" s="186"/>
      <c r="P223" s="186"/>
      <c r="Q223" s="186"/>
      <c r="R223" s="189"/>
      <c r="T223" s="190"/>
      <c r="U223" s="186"/>
      <c r="V223" s="186"/>
      <c r="W223" s="186"/>
      <c r="X223" s="186"/>
      <c r="Y223" s="186"/>
      <c r="Z223" s="186"/>
      <c r="AA223" s="191"/>
      <c r="AT223" s="192" t="s">
        <v>216</v>
      </c>
      <c r="AU223" s="192" t="s">
        <v>87</v>
      </c>
      <c r="AV223" s="12" t="s">
        <v>87</v>
      </c>
      <c r="AW223" s="12" t="s">
        <v>32</v>
      </c>
      <c r="AX223" s="12" t="s">
        <v>75</v>
      </c>
      <c r="AY223" s="192" t="s">
        <v>192</v>
      </c>
    </row>
    <row r="224" spans="2:65" s="12" customFormat="1" ht="16.5" customHeight="1">
      <c r="B224" s="185"/>
      <c r="C224" s="186"/>
      <c r="D224" s="186"/>
      <c r="E224" s="187" t="s">
        <v>5</v>
      </c>
      <c r="F224" s="271" t="s">
        <v>893</v>
      </c>
      <c r="G224" s="272"/>
      <c r="H224" s="272"/>
      <c r="I224" s="272"/>
      <c r="J224" s="186"/>
      <c r="K224" s="188">
        <v>5.5</v>
      </c>
      <c r="L224" s="186"/>
      <c r="M224" s="186"/>
      <c r="N224" s="186"/>
      <c r="O224" s="186"/>
      <c r="P224" s="186"/>
      <c r="Q224" s="186"/>
      <c r="R224" s="189"/>
      <c r="T224" s="190"/>
      <c r="U224" s="186"/>
      <c r="V224" s="186"/>
      <c r="W224" s="186"/>
      <c r="X224" s="186"/>
      <c r="Y224" s="186"/>
      <c r="Z224" s="186"/>
      <c r="AA224" s="191"/>
      <c r="AT224" s="192" t="s">
        <v>216</v>
      </c>
      <c r="AU224" s="192" t="s">
        <v>87</v>
      </c>
      <c r="AV224" s="12" t="s">
        <v>87</v>
      </c>
      <c r="AW224" s="12" t="s">
        <v>32</v>
      </c>
      <c r="AX224" s="12" t="s">
        <v>75</v>
      </c>
      <c r="AY224" s="192" t="s">
        <v>192</v>
      </c>
    </row>
    <row r="225" spans="2:65" s="12" customFormat="1" ht="16.5" customHeight="1">
      <c r="B225" s="185"/>
      <c r="C225" s="186"/>
      <c r="D225" s="186"/>
      <c r="E225" s="187" t="s">
        <v>5</v>
      </c>
      <c r="F225" s="271" t="s">
        <v>894</v>
      </c>
      <c r="G225" s="272"/>
      <c r="H225" s="272"/>
      <c r="I225" s="272"/>
      <c r="J225" s="186"/>
      <c r="K225" s="188">
        <v>6.2</v>
      </c>
      <c r="L225" s="186"/>
      <c r="M225" s="186"/>
      <c r="N225" s="186"/>
      <c r="O225" s="186"/>
      <c r="P225" s="186"/>
      <c r="Q225" s="186"/>
      <c r="R225" s="189"/>
      <c r="T225" s="190"/>
      <c r="U225" s="186"/>
      <c r="V225" s="186"/>
      <c r="W225" s="186"/>
      <c r="X225" s="186"/>
      <c r="Y225" s="186"/>
      <c r="Z225" s="186"/>
      <c r="AA225" s="191"/>
      <c r="AT225" s="192" t="s">
        <v>216</v>
      </c>
      <c r="AU225" s="192" t="s">
        <v>87</v>
      </c>
      <c r="AV225" s="12" t="s">
        <v>87</v>
      </c>
      <c r="AW225" s="12" t="s">
        <v>32</v>
      </c>
      <c r="AX225" s="12" t="s">
        <v>75</v>
      </c>
      <c r="AY225" s="192" t="s">
        <v>192</v>
      </c>
    </row>
    <row r="226" spans="2:65" s="12" customFormat="1" ht="16.5" customHeight="1">
      <c r="B226" s="185"/>
      <c r="C226" s="186"/>
      <c r="D226" s="186"/>
      <c r="E226" s="187" t="s">
        <v>5</v>
      </c>
      <c r="F226" s="271" t="s">
        <v>895</v>
      </c>
      <c r="G226" s="272"/>
      <c r="H226" s="272"/>
      <c r="I226" s="272"/>
      <c r="J226" s="186"/>
      <c r="K226" s="188">
        <v>6.35</v>
      </c>
      <c r="L226" s="186"/>
      <c r="M226" s="186"/>
      <c r="N226" s="186"/>
      <c r="O226" s="186"/>
      <c r="P226" s="186"/>
      <c r="Q226" s="186"/>
      <c r="R226" s="189"/>
      <c r="T226" s="190"/>
      <c r="U226" s="186"/>
      <c r="V226" s="186"/>
      <c r="W226" s="186"/>
      <c r="X226" s="186"/>
      <c r="Y226" s="186"/>
      <c r="Z226" s="186"/>
      <c r="AA226" s="191"/>
      <c r="AT226" s="192" t="s">
        <v>216</v>
      </c>
      <c r="AU226" s="192" t="s">
        <v>87</v>
      </c>
      <c r="AV226" s="12" t="s">
        <v>87</v>
      </c>
      <c r="AW226" s="12" t="s">
        <v>32</v>
      </c>
      <c r="AX226" s="12" t="s">
        <v>75</v>
      </c>
      <c r="AY226" s="192" t="s">
        <v>192</v>
      </c>
    </row>
    <row r="227" spans="2:65" s="12" customFormat="1" ht="16.5" customHeight="1">
      <c r="B227" s="185"/>
      <c r="C227" s="186"/>
      <c r="D227" s="186"/>
      <c r="E227" s="187" t="s">
        <v>5</v>
      </c>
      <c r="F227" s="271" t="s">
        <v>896</v>
      </c>
      <c r="G227" s="272"/>
      <c r="H227" s="272"/>
      <c r="I227" s="272"/>
      <c r="J227" s="186"/>
      <c r="K227" s="188">
        <v>16.2</v>
      </c>
      <c r="L227" s="186"/>
      <c r="M227" s="186"/>
      <c r="N227" s="186"/>
      <c r="O227" s="186"/>
      <c r="P227" s="186"/>
      <c r="Q227" s="186"/>
      <c r="R227" s="189"/>
      <c r="T227" s="190"/>
      <c r="U227" s="186"/>
      <c r="V227" s="186"/>
      <c r="W227" s="186"/>
      <c r="X227" s="186"/>
      <c r="Y227" s="186"/>
      <c r="Z227" s="186"/>
      <c r="AA227" s="191"/>
      <c r="AT227" s="192" t="s">
        <v>216</v>
      </c>
      <c r="AU227" s="192" t="s">
        <v>87</v>
      </c>
      <c r="AV227" s="12" t="s">
        <v>87</v>
      </c>
      <c r="AW227" s="12" t="s">
        <v>32</v>
      </c>
      <c r="AX227" s="12" t="s">
        <v>75</v>
      </c>
      <c r="AY227" s="192" t="s">
        <v>192</v>
      </c>
    </row>
    <row r="228" spans="2:65" s="13" customFormat="1" ht="16.5" customHeight="1">
      <c r="B228" s="193"/>
      <c r="C228" s="194"/>
      <c r="D228" s="194"/>
      <c r="E228" s="195" t="s">
        <v>5</v>
      </c>
      <c r="F228" s="275" t="s">
        <v>249</v>
      </c>
      <c r="G228" s="276"/>
      <c r="H228" s="276"/>
      <c r="I228" s="276"/>
      <c r="J228" s="194"/>
      <c r="K228" s="196">
        <v>102.05</v>
      </c>
      <c r="L228" s="194"/>
      <c r="M228" s="194"/>
      <c r="N228" s="194"/>
      <c r="O228" s="194"/>
      <c r="P228" s="194"/>
      <c r="Q228" s="194"/>
      <c r="R228" s="197"/>
      <c r="T228" s="198"/>
      <c r="U228" s="194"/>
      <c r="V228" s="194"/>
      <c r="W228" s="194"/>
      <c r="X228" s="194"/>
      <c r="Y228" s="194"/>
      <c r="Z228" s="194"/>
      <c r="AA228" s="199"/>
      <c r="AT228" s="200" t="s">
        <v>216</v>
      </c>
      <c r="AU228" s="200" t="s">
        <v>87</v>
      </c>
      <c r="AV228" s="13" t="s">
        <v>197</v>
      </c>
      <c r="AW228" s="13" t="s">
        <v>32</v>
      </c>
      <c r="AX228" s="13" t="s">
        <v>82</v>
      </c>
      <c r="AY228" s="200" t="s">
        <v>192</v>
      </c>
    </row>
    <row r="229" spans="2:65" s="10" customFormat="1" ht="29.85" customHeight="1">
      <c r="B229" s="160"/>
      <c r="C229" s="161"/>
      <c r="D229" s="170" t="s">
        <v>779</v>
      </c>
      <c r="E229" s="170"/>
      <c r="F229" s="170"/>
      <c r="G229" s="170"/>
      <c r="H229" s="170"/>
      <c r="I229" s="170"/>
      <c r="J229" s="170"/>
      <c r="K229" s="170"/>
      <c r="L229" s="170"/>
      <c r="M229" s="170"/>
      <c r="N229" s="280">
        <f>BK229</f>
        <v>0</v>
      </c>
      <c r="O229" s="281"/>
      <c r="P229" s="281"/>
      <c r="Q229" s="281"/>
      <c r="R229" s="163"/>
      <c r="T229" s="164"/>
      <c r="U229" s="161"/>
      <c r="V229" s="161"/>
      <c r="W229" s="165">
        <f>W230</f>
        <v>0</v>
      </c>
      <c r="X229" s="161"/>
      <c r="Y229" s="165">
        <f>Y230</f>
        <v>0</v>
      </c>
      <c r="Z229" s="161"/>
      <c r="AA229" s="166">
        <f>AA230</f>
        <v>0</v>
      </c>
      <c r="AR229" s="167" t="s">
        <v>82</v>
      </c>
      <c r="AT229" s="168" t="s">
        <v>74</v>
      </c>
      <c r="AU229" s="168" t="s">
        <v>82</v>
      </c>
      <c r="AY229" s="167" t="s">
        <v>192</v>
      </c>
      <c r="BK229" s="169">
        <f>BK230</f>
        <v>0</v>
      </c>
    </row>
    <row r="230" spans="2:65" s="1" customFormat="1" ht="38.25" customHeight="1">
      <c r="B230" s="142"/>
      <c r="C230" s="171" t="s">
        <v>308</v>
      </c>
      <c r="D230" s="171" t="s">
        <v>193</v>
      </c>
      <c r="E230" s="172" t="s">
        <v>897</v>
      </c>
      <c r="F230" s="268" t="s">
        <v>898</v>
      </c>
      <c r="G230" s="268"/>
      <c r="H230" s="268"/>
      <c r="I230" s="268"/>
      <c r="J230" s="173" t="s">
        <v>208</v>
      </c>
      <c r="K230" s="174">
        <v>86.63</v>
      </c>
      <c r="L230" s="277">
        <v>0</v>
      </c>
      <c r="M230" s="277"/>
      <c r="N230" s="267">
        <f>ROUND(L230*K230,2)</f>
        <v>0</v>
      </c>
      <c r="O230" s="267"/>
      <c r="P230" s="267"/>
      <c r="Q230" s="267"/>
      <c r="R230" s="145"/>
      <c r="T230" s="175" t="s">
        <v>5</v>
      </c>
      <c r="U230" s="48" t="s">
        <v>42</v>
      </c>
      <c r="V230" s="40"/>
      <c r="W230" s="176">
        <f>V230*K230</f>
        <v>0</v>
      </c>
      <c r="X230" s="176">
        <v>0</v>
      </c>
      <c r="Y230" s="176">
        <f>X230*K230</f>
        <v>0</v>
      </c>
      <c r="Z230" s="176">
        <v>0</v>
      </c>
      <c r="AA230" s="177">
        <f>Z230*K230</f>
        <v>0</v>
      </c>
      <c r="AR230" s="23" t="s">
        <v>197</v>
      </c>
      <c r="AT230" s="23" t="s">
        <v>193</v>
      </c>
      <c r="AU230" s="23" t="s">
        <v>87</v>
      </c>
      <c r="AY230" s="23" t="s">
        <v>192</v>
      </c>
      <c r="BE230" s="118">
        <f>IF(U230="základná",N230,0)</f>
        <v>0</v>
      </c>
      <c r="BF230" s="118">
        <f>IF(U230="znížená",N230,0)</f>
        <v>0</v>
      </c>
      <c r="BG230" s="118">
        <f>IF(U230="zákl. prenesená",N230,0)</f>
        <v>0</v>
      </c>
      <c r="BH230" s="118">
        <f>IF(U230="zníž. prenesená",N230,0)</f>
        <v>0</v>
      </c>
      <c r="BI230" s="118">
        <f>IF(U230="nulová",N230,0)</f>
        <v>0</v>
      </c>
      <c r="BJ230" s="23" t="s">
        <v>87</v>
      </c>
      <c r="BK230" s="118">
        <f>ROUND(L230*K230,2)</f>
        <v>0</v>
      </c>
      <c r="BL230" s="23" t="s">
        <v>197</v>
      </c>
      <c r="BM230" s="23" t="s">
        <v>899</v>
      </c>
    </row>
    <row r="231" spans="2:65" s="10" customFormat="1" ht="37.35" customHeight="1">
      <c r="B231" s="160"/>
      <c r="C231" s="161"/>
      <c r="D231" s="162" t="s">
        <v>158</v>
      </c>
      <c r="E231" s="162"/>
      <c r="F231" s="162"/>
      <c r="G231" s="162"/>
      <c r="H231" s="162"/>
      <c r="I231" s="162"/>
      <c r="J231" s="162"/>
      <c r="K231" s="162"/>
      <c r="L231" s="162"/>
      <c r="M231" s="162"/>
      <c r="N231" s="278">
        <f>BK231</f>
        <v>0</v>
      </c>
      <c r="O231" s="279"/>
      <c r="P231" s="279"/>
      <c r="Q231" s="279"/>
      <c r="R231" s="163"/>
      <c r="T231" s="164"/>
      <c r="U231" s="161"/>
      <c r="V231" s="161"/>
      <c r="W231" s="165">
        <f>W232+W235</f>
        <v>0</v>
      </c>
      <c r="X231" s="161"/>
      <c r="Y231" s="165">
        <f>Y232+Y235</f>
        <v>1.24834804</v>
      </c>
      <c r="Z231" s="161"/>
      <c r="AA231" s="166">
        <f>AA232+AA235</f>
        <v>0</v>
      </c>
      <c r="AR231" s="167" t="s">
        <v>87</v>
      </c>
      <c r="AT231" s="168" t="s">
        <v>74</v>
      </c>
      <c r="AU231" s="168" t="s">
        <v>75</v>
      </c>
      <c r="AY231" s="167" t="s">
        <v>192</v>
      </c>
      <c r="BK231" s="169">
        <f>BK232+BK235</f>
        <v>0</v>
      </c>
    </row>
    <row r="232" spans="2:65" s="10" customFormat="1" ht="19.899999999999999" customHeight="1">
      <c r="B232" s="160"/>
      <c r="C232" s="161"/>
      <c r="D232" s="170" t="s">
        <v>780</v>
      </c>
      <c r="E232" s="170"/>
      <c r="F232" s="170"/>
      <c r="G232" s="170"/>
      <c r="H232" s="170"/>
      <c r="I232" s="170"/>
      <c r="J232" s="170"/>
      <c r="K232" s="170"/>
      <c r="L232" s="170"/>
      <c r="M232" s="170"/>
      <c r="N232" s="280">
        <f>BK232</f>
        <v>0</v>
      </c>
      <c r="O232" s="281"/>
      <c r="P232" s="281"/>
      <c r="Q232" s="281"/>
      <c r="R232" s="163"/>
      <c r="T232" s="164"/>
      <c r="U232" s="161"/>
      <c r="V232" s="161"/>
      <c r="W232" s="165">
        <f>SUM(W233:W234)</f>
        <v>0</v>
      </c>
      <c r="X232" s="161"/>
      <c r="Y232" s="165">
        <f>SUM(Y233:Y234)</f>
        <v>1.1549554</v>
      </c>
      <c r="Z232" s="161"/>
      <c r="AA232" s="166">
        <f>SUM(AA233:AA234)</f>
        <v>0</v>
      </c>
      <c r="AR232" s="167" t="s">
        <v>87</v>
      </c>
      <c r="AT232" s="168" t="s">
        <v>74</v>
      </c>
      <c r="AU232" s="168" t="s">
        <v>82</v>
      </c>
      <c r="AY232" s="167" t="s">
        <v>192</v>
      </c>
      <c r="BK232" s="169">
        <f>SUM(BK233:BK234)</f>
        <v>0</v>
      </c>
    </row>
    <row r="233" spans="2:65" s="1" customFormat="1" ht="25.5" customHeight="1">
      <c r="B233" s="142"/>
      <c r="C233" s="171" t="s">
        <v>314</v>
      </c>
      <c r="D233" s="171" t="s">
        <v>193</v>
      </c>
      <c r="E233" s="172" t="s">
        <v>900</v>
      </c>
      <c r="F233" s="268" t="s">
        <v>901</v>
      </c>
      <c r="G233" s="268"/>
      <c r="H233" s="268"/>
      <c r="I233" s="268"/>
      <c r="J233" s="173" t="s">
        <v>196</v>
      </c>
      <c r="K233" s="174">
        <v>141.50399999999999</v>
      </c>
      <c r="L233" s="277">
        <v>0</v>
      </c>
      <c r="M233" s="277"/>
      <c r="N233" s="267">
        <f>ROUND(L233*K233,2)</f>
        <v>0</v>
      </c>
      <c r="O233" s="267"/>
      <c r="P233" s="267"/>
      <c r="Q233" s="267"/>
      <c r="R233" s="145"/>
      <c r="T233" s="175" t="s">
        <v>5</v>
      </c>
      <c r="U233" s="48" t="s">
        <v>42</v>
      </c>
      <c r="V233" s="40"/>
      <c r="W233" s="176">
        <f>V233*K233</f>
        <v>0</v>
      </c>
      <c r="X233" s="176">
        <v>5.0000000000000001E-3</v>
      </c>
      <c r="Y233" s="176">
        <f>X233*K233</f>
        <v>0.70751999999999993</v>
      </c>
      <c r="Z233" s="176">
        <v>0</v>
      </c>
      <c r="AA233" s="177">
        <f>Z233*K233</f>
        <v>0</v>
      </c>
      <c r="AR233" s="23" t="s">
        <v>294</v>
      </c>
      <c r="AT233" s="23" t="s">
        <v>193</v>
      </c>
      <c r="AU233" s="23" t="s">
        <v>87</v>
      </c>
      <c r="AY233" s="23" t="s">
        <v>192</v>
      </c>
      <c r="BE233" s="118">
        <f>IF(U233="základná",N233,0)</f>
        <v>0</v>
      </c>
      <c r="BF233" s="118">
        <f>IF(U233="znížená",N233,0)</f>
        <v>0</v>
      </c>
      <c r="BG233" s="118">
        <f>IF(U233="zákl. prenesená",N233,0)</f>
        <v>0</v>
      </c>
      <c r="BH233" s="118">
        <f>IF(U233="zníž. prenesená",N233,0)</f>
        <v>0</v>
      </c>
      <c r="BI233" s="118">
        <f>IF(U233="nulová",N233,0)</f>
        <v>0</v>
      </c>
      <c r="BJ233" s="23" t="s">
        <v>87</v>
      </c>
      <c r="BK233" s="118">
        <f>ROUND(L233*K233,2)</f>
        <v>0</v>
      </c>
      <c r="BL233" s="23" t="s">
        <v>294</v>
      </c>
      <c r="BM233" s="23" t="s">
        <v>902</v>
      </c>
    </row>
    <row r="234" spans="2:65" s="1" customFormat="1" ht="25.5" customHeight="1">
      <c r="B234" s="142"/>
      <c r="C234" s="215" t="s">
        <v>10</v>
      </c>
      <c r="D234" s="215" t="s">
        <v>656</v>
      </c>
      <c r="E234" s="216" t="s">
        <v>903</v>
      </c>
      <c r="F234" s="321" t="s">
        <v>904</v>
      </c>
      <c r="G234" s="321"/>
      <c r="H234" s="321"/>
      <c r="I234" s="321"/>
      <c r="J234" s="217" t="s">
        <v>196</v>
      </c>
      <c r="K234" s="218">
        <v>144.334</v>
      </c>
      <c r="L234" s="319">
        <v>0</v>
      </c>
      <c r="M234" s="319"/>
      <c r="N234" s="320">
        <f>ROUND(L234*K234,2)</f>
        <v>0</v>
      </c>
      <c r="O234" s="267"/>
      <c r="P234" s="267"/>
      <c r="Q234" s="267"/>
      <c r="R234" s="145"/>
      <c r="T234" s="175" t="s">
        <v>5</v>
      </c>
      <c r="U234" s="48" t="s">
        <v>42</v>
      </c>
      <c r="V234" s="40"/>
      <c r="W234" s="176">
        <f>V234*K234</f>
        <v>0</v>
      </c>
      <c r="X234" s="176">
        <v>3.0999999999999999E-3</v>
      </c>
      <c r="Y234" s="176">
        <f>X234*K234</f>
        <v>0.44743539999999998</v>
      </c>
      <c r="Z234" s="176">
        <v>0</v>
      </c>
      <c r="AA234" s="177">
        <f>Z234*K234</f>
        <v>0</v>
      </c>
      <c r="AR234" s="23" t="s">
        <v>436</v>
      </c>
      <c r="AT234" s="23" t="s">
        <v>656</v>
      </c>
      <c r="AU234" s="23" t="s">
        <v>87</v>
      </c>
      <c r="AY234" s="23" t="s">
        <v>192</v>
      </c>
      <c r="BE234" s="118">
        <f>IF(U234="základná",N234,0)</f>
        <v>0</v>
      </c>
      <c r="BF234" s="118">
        <f>IF(U234="znížená",N234,0)</f>
        <v>0</v>
      </c>
      <c r="BG234" s="118">
        <f>IF(U234="zákl. prenesená",N234,0)</f>
        <v>0</v>
      </c>
      <c r="BH234" s="118">
        <f>IF(U234="zníž. prenesená",N234,0)</f>
        <v>0</v>
      </c>
      <c r="BI234" s="118">
        <f>IF(U234="nulová",N234,0)</f>
        <v>0</v>
      </c>
      <c r="BJ234" s="23" t="s">
        <v>87</v>
      </c>
      <c r="BK234" s="118">
        <f>ROUND(L234*K234,2)</f>
        <v>0</v>
      </c>
      <c r="BL234" s="23" t="s">
        <v>294</v>
      </c>
      <c r="BM234" s="23" t="s">
        <v>905</v>
      </c>
    </row>
    <row r="235" spans="2:65" s="10" customFormat="1" ht="29.85" customHeight="1">
      <c r="B235" s="160"/>
      <c r="C235" s="161"/>
      <c r="D235" s="170" t="s">
        <v>781</v>
      </c>
      <c r="E235" s="170"/>
      <c r="F235" s="170"/>
      <c r="G235" s="170"/>
      <c r="H235" s="170"/>
      <c r="I235" s="170"/>
      <c r="J235" s="170"/>
      <c r="K235" s="170"/>
      <c r="L235" s="170"/>
      <c r="M235" s="170"/>
      <c r="N235" s="315">
        <f>BK235</f>
        <v>0</v>
      </c>
      <c r="O235" s="316"/>
      <c r="P235" s="316"/>
      <c r="Q235" s="316"/>
      <c r="R235" s="163"/>
      <c r="T235" s="164"/>
      <c r="U235" s="161"/>
      <c r="V235" s="161"/>
      <c r="W235" s="165">
        <f>SUM(W236:W237)</f>
        <v>0</v>
      </c>
      <c r="X235" s="161"/>
      <c r="Y235" s="165">
        <f>SUM(Y236:Y237)</f>
        <v>9.3392639999999999E-2</v>
      </c>
      <c r="Z235" s="161"/>
      <c r="AA235" s="166">
        <f>SUM(AA236:AA237)</f>
        <v>0</v>
      </c>
      <c r="AR235" s="167" t="s">
        <v>87</v>
      </c>
      <c r="AT235" s="168" t="s">
        <v>74</v>
      </c>
      <c r="AU235" s="168" t="s">
        <v>82</v>
      </c>
      <c r="AY235" s="167" t="s">
        <v>192</v>
      </c>
      <c r="BK235" s="169">
        <f>SUM(BK236:BK237)</f>
        <v>0</v>
      </c>
    </row>
    <row r="236" spans="2:65" s="1" customFormat="1" ht="38.25" customHeight="1">
      <c r="B236" s="142"/>
      <c r="C236" s="171" t="s">
        <v>325</v>
      </c>
      <c r="D236" s="171" t="s">
        <v>193</v>
      </c>
      <c r="E236" s="172" t="s">
        <v>906</v>
      </c>
      <c r="F236" s="268" t="s">
        <v>907</v>
      </c>
      <c r="G236" s="268"/>
      <c r="H236" s="268"/>
      <c r="I236" s="268"/>
      <c r="J236" s="173" t="s">
        <v>196</v>
      </c>
      <c r="K236" s="174">
        <v>141.50399999999999</v>
      </c>
      <c r="L236" s="277">
        <v>0</v>
      </c>
      <c r="M236" s="277"/>
      <c r="N236" s="267">
        <f>ROUND(L236*K236,2)</f>
        <v>0</v>
      </c>
      <c r="O236" s="267"/>
      <c r="P236" s="267"/>
      <c r="Q236" s="267"/>
      <c r="R236" s="145"/>
      <c r="T236" s="175" t="s">
        <v>5</v>
      </c>
      <c r="U236" s="48" t="s">
        <v>42</v>
      </c>
      <c r="V236" s="40"/>
      <c r="W236" s="176">
        <f>V236*K236</f>
        <v>0</v>
      </c>
      <c r="X236" s="176">
        <v>3.1E-4</v>
      </c>
      <c r="Y236" s="176">
        <f>X236*K236</f>
        <v>4.3866239999999994E-2</v>
      </c>
      <c r="Z236" s="176">
        <v>0</v>
      </c>
      <c r="AA236" s="177">
        <f>Z236*K236</f>
        <v>0</v>
      </c>
      <c r="AR236" s="23" t="s">
        <v>294</v>
      </c>
      <c r="AT236" s="23" t="s">
        <v>193</v>
      </c>
      <c r="AU236" s="23" t="s">
        <v>87</v>
      </c>
      <c r="AY236" s="23" t="s">
        <v>192</v>
      </c>
      <c r="BE236" s="118">
        <f>IF(U236="základná",N236,0)</f>
        <v>0</v>
      </c>
      <c r="BF236" s="118">
        <f>IF(U236="znížená",N236,0)</f>
        <v>0</v>
      </c>
      <c r="BG236" s="118">
        <f>IF(U236="zákl. prenesená",N236,0)</f>
        <v>0</v>
      </c>
      <c r="BH236" s="118">
        <f>IF(U236="zníž. prenesená",N236,0)</f>
        <v>0</v>
      </c>
      <c r="BI236" s="118">
        <f>IF(U236="nulová",N236,0)</f>
        <v>0</v>
      </c>
      <c r="BJ236" s="23" t="s">
        <v>87</v>
      </c>
      <c r="BK236" s="118">
        <f>ROUND(L236*K236,2)</f>
        <v>0</v>
      </c>
      <c r="BL236" s="23" t="s">
        <v>294</v>
      </c>
      <c r="BM236" s="23" t="s">
        <v>908</v>
      </c>
    </row>
    <row r="237" spans="2:65" s="1" customFormat="1" ht="38.25" customHeight="1">
      <c r="B237" s="142"/>
      <c r="C237" s="171" t="s">
        <v>330</v>
      </c>
      <c r="D237" s="171" t="s">
        <v>193</v>
      </c>
      <c r="E237" s="172" t="s">
        <v>909</v>
      </c>
      <c r="F237" s="268" t="s">
        <v>910</v>
      </c>
      <c r="G237" s="268"/>
      <c r="H237" s="268"/>
      <c r="I237" s="268"/>
      <c r="J237" s="173" t="s">
        <v>196</v>
      </c>
      <c r="K237" s="174">
        <v>141.50399999999999</v>
      </c>
      <c r="L237" s="277">
        <v>0</v>
      </c>
      <c r="M237" s="277"/>
      <c r="N237" s="267">
        <f>ROUND(L237*K237,2)</f>
        <v>0</v>
      </c>
      <c r="O237" s="267"/>
      <c r="P237" s="267"/>
      <c r="Q237" s="267"/>
      <c r="R237" s="145"/>
      <c r="T237" s="175" t="s">
        <v>5</v>
      </c>
      <c r="U237" s="48" t="s">
        <v>42</v>
      </c>
      <c r="V237" s="40"/>
      <c r="W237" s="176">
        <f>V237*K237</f>
        <v>0</v>
      </c>
      <c r="X237" s="176">
        <v>3.5E-4</v>
      </c>
      <c r="Y237" s="176">
        <f>X237*K237</f>
        <v>4.9526399999999998E-2</v>
      </c>
      <c r="Z237" s="176">
        <v>0</v>
      </c>
      <c r="AA237" s="177">
        <f>Z237*K237</f>
        <v>0</v>
      </c>
      <c r="AR237" s="23" t="s">
        <v>294</v>
      </c>
      <c r="AT237" s="23" t="s">
        <v>193</v>
      </c>
      <c r="AU237" s="23" t="s">
        <v>87</v>
      </c>
      <c r="AY237" s="23" t="s">
        <v>192</v>
      </c>
      <c r="BE237" s="118">
        <f>IF(U237="základná",N237,0)</f>
        <v>0</v>
      </c>
      <c r="BF237" s="118">
        <f>IF(U237="znížená",N237,0)</f>
        <v>0</v>
      </c>
      <c r="BG237" s="118">
        <f>IF(U237="zákl. prenesená",N237,0)</f>
        <v>0</v>
      </c>
      <c r="BH237" s="118">
        <f>IF(U237="zníž. prenesená",N237,0)</f>
        <v>0</v>
      </c>
      <c r="BI237" s="118">
        <f>IF(U237="nulová",N237,0)</f>
        <v>0</v>
      </c>
      <c r="BJ237" s="23" t="s">
        <v>87</v>
      </c>
      <c r="BK237" s="118">
        <f>ROUND(L237*K237,2)</f>
        <v>0</v>
      </c>
      <c r="BL237" s="23" t="s">
        <v>294</v>
      </c>
      <c r="BM237" s="23" t="s">
        <v>911</v>
      </c>
    </row>
    <row r="238" spans="2:65" s="1" customFormat="1" ht="49.9" customHeight="1">
      <c r="B238" s="39"/>
      <c r="C238" s="40"/>
      <c r="D238" s="162" t="s">
        <v>645</v>
      </c>
      <c r="E238" s="40"/>
      <c r="F238" s="40"/>
      <c r="G238" s="40"/>
      <c r="H238" s="40"/>
      <c r="I238" s="40"/>
      <c r="J238" s="40"/>
      <c r="K238" s="40"/>
      <c r="L238" s="40"/>
      <c r="M238" s="40"/>
      <c r="N238" s="312">
        <f t="shared" ref="N238:N243" si="5">BK238</f>
        <v>0</v>
      </c>
      <c r="O238" s="313"/>
      <c r="P238" s="313"/>
      <c r="Q238" s="313"/>
      <c r="R238" s="41"/>
      <c r="T238" s="209"/>
      <c r="U238" s="40"/>
      <c r="V238" s="40"/>
      <c r="W238" s="40"/>
      <c r="X238" s="40"/>
      <c r="Y238" s="40"/>
      <c r="Z238" s="40"/>
      <c r="AA238" s="78"/>
      <c r="AT238" s="23" t="s">
        <v>74</v>
      </c>
      <c r="AU238" s="23" t="s">
        <v>75</v>
      </c>
      <c r="AY238" s="23" t="s">
        <v>646</v>
      </c>
      <c r="BK238" s="118">
        <f>SUM(BK239:BK243)</f>
        <v>0</v>
      </c>
    </row>
    <row r="239" spans="2:65" s="1" customFormat="1" ht="22.35" customHeight="1">
      <c r="B239" s="39"/>
      <c r="C239" s="210" t="s">
        <v>5</v>
      </c>
      <c r="D239" s="210" t="s">
        <v>193</v>
      </c>
      <c r="E239" s="211" t="s">
        <v>5</v>
      </c>
      <c r="F239" s="314" t="s">
        <v>5</v>
      </c>
      <c r="G239" s="314"/>
      <c r="H239" s="314"/>
      <c r="I239" s="314"/>
      <c r="J239" s="212" t="s">
        <v>5</v>
      </c>
      <c r="K239" s="213"/>
      <c r="L239" s="277"/>
      <c r="M239" s="311"/>
      <c r="N239" s="311">
        <f t="shared" si="5"/>
        <v>0</v>
      </c>
      <c r="O239" s="311"/>
      <c r="P239" s="311"/>
      <c r="Q239" s="311"/>
      <c r="R239" s="41"/>
      <c r="T239" s="175" t="s">
        <v>5</v>
      </c>
      <c r="U239" s="214" t="s">
        <v>42</v>
      </c>
      <c r="V239" s="40"/>
      <c r="W239" s="40"/>
      <c r="X239" s="40"/>
      <c r="Y239" s="40"/>
      <c r="Z239" s="40"/>
      <c r="AA239" s="78"/>
      <c r="AT239" s="23" t="s">
        <v>646</v>
      </c>
      <c r="AU239" s="23" t="s">
        <v>82</v>
      </c>
      <c r="AY239" s="23" t="s">
        <v>646</v>
      </c>
      <c r="BE239" s="118">
        <f>IF(U239="základná",N239,0)</f>
        <v>0</v>
      </c>
      <c r="BF239" s="118">
        <f>IF(U239="znížená",N239,0)</f>
        <v>0</v>
      </c>
      <c r="BG239" s="118">
        <f>IF(U239="zákl. prenesená",N239,0)</f>
        <v>0</v>
      </c>
      <c r="BH239" s="118">
        <f>IF(U239="zníž. prenesená",N239,0)</f>
        <v>0</v>
      </c>
      <c r="BI239" s="118">
        <f>IF(U239="nulová",N239,0)</f>
        <v>0</v>
      </c>
      <c r="BJ239" s="23" t="s">
        <v>87</v>
      </c>
      <c r="BK239" s="118">
        <f>L239*K239</f>
        <v>0</v>
      </c>
    </row>
    <row r="240" spans="2:65" s="1" customFormat="1" ht="22.35" customHeight="1">
      <c r="B240" s="39"/>
      <c r="C240" s="210" t="s">
        <v>5</v>
      </c>
      <c r="D240" s="210" t="s">
        <v>193</v>
      </c>
      <c r="E240" s="211" t="s">
        <v>5</v>
      </c>
      <c r="F240" s="314" t="s">
        <v>5</v>
      </c>
      <c r="G240" s="314"/>
      <c r="H240" s="314"/>
      <c r="I240" s="314"/>
      <c r="J240" s="212" t="s">
        <v>5</v>
      </c>
      <c r="K240" s="213"/>
      <c r="L240" s="277"/>
      <c r="M240" s="311"/>
      <c r="N240" s="311">
        <f t="shared" si="5"/>
        <v>0</v>
      </c>
      <c r="O240" s="311"/>
      <c r="P240" s="311"/>
      <c r="Q240" s="311"/>
      <c r="R240" s="41"/>
      <c r="T240" s="175" t="s">
        <v>5</v>
      </c>
      <c r="U240" s="214" t="s">
        <v>42</v>
      </c>
      <c r="V240" s="40"/>
      <c r="W240" s="40"/>
      <c r="X240" s="40"/>
      <c r="Y240" s="40"/>
      <c r="Z240" s="40"/>
      <c r="AA240" s="78"/>
      <c r="AT240" s="23" t="s">
        <v>646</v>
      </c>
      <c r="AU240" s="23" t="s">
        <v>82</v>
      </c>
      <c r="AY240" s="23" t="s">
        <v>646</v>
      </c>
      <c r="BE240" s="118">
        <f>IF(U240="základná",N240,0)</f>
        <v>0</v>
      </c>
      <c r="BF240" s="118">
        <f>IF(U240="znížená",N240,0)</f>
        <v>0</v>
      </c>
      <c r="BG240" s="118">
        <f>IF(U240="zákl. prenesená",N240,0)</f>
        <v>0</v>
      </c>
      <c r="BH240" s="118">
        <f>IF(U240="zníž. prenesená",N240,0)</f>
        <v>0</v>
      </c>
      <c r="BI240" s="118">
        <f>IF(U240="nulová",N240,0)</f>
        <v>0</v>
      </c>
      <c r="BJ240" s="23" t="s">
        <v>87</v>
      </c>
      <c r="BK240" s="118">
        <f>L240*K240</f>
        <v>0</v>
      </c>
    </row>
    <row r="241" spans="2:63" s="1" customFormat="1" ht="22.35" customHeight="1">
      <c r="B241" s="39"/>
      <c r="C241" s="210" t="s">
        <v>5</v>
      </c>
      <c r="D241" s="210" t="s">
        <v>193</v>
      </c>
      <c r="E241" s="211" t="s">
        <v>5</v>
      </c>
      <c r="F241" s="314" t="s">
        <v>5</v>
      </c>
      <c r="G241" s="314"/>
      <c r="H241" s="314"/>
      <c r="I241" s="314"/>
      <c r="J241" s="212" t="s">
        <v>5</v>
      </c>
      <c r="K241" s="213"/>
      <c r="L241" s="277"/>
      <c r="M241" s="311"/>
      <c r="N241" s="311">
        <f t="shared" si="5"/>
        <v>0</v>
      </c>
      <c r="O241" s="311"/>
      <c r="P241" s="311"/>
      <c r="Q241" s="311"/>
      <c r="R241" s="41"/>
      <c r="T241" s="175" t="s">
        <v>5</v>
      </c>
      <c r="U241" s="214" t="s">
        <v>42</v>
      </c>
      <c r="V241" s="40"/>
      <c r="W241" s="40"/>
      <c r="X241" s="40"/>
      <c r="Y241" s="40"/>
      <c r="Z241" s="40"/>
      <c r="AA241" s="78"/>
      <c r="AT241" s="23" t="s">
        <v>646</v>
      </c>
      <c r="AU241" s="23" t="s">
        <v>82</v>
      </c>
      <c r="AY241" s="23" t="s">
        <v>646</v>
      </c>
      <c r="BE241" s="118">
        <f>IF(U241="základná",N241,0)</f>
        <v>0</v>
      </c>
      <c r="BF241" s="118">
        <f>IF(U241="znížená",N241,0)</f>
        <v>0</v>
      </c>
      <c r="BG241" s="118">
        <f>IF(U241="zákl. prenesená",N241,0)</f>
        <v>0</v>
      </c>
      <c r="BH241" s="118">
        <f>IF(U241="zníž. prenesená",N241,0)</f>
        <v>0</v>
      </c>
      <c r="BI241" s="118">
        <f>IF(U241="nulová",N241,0)</f>
        <v>0</v>
      </c>
      <c r="BJ241" s="23" t="s">
        <v>87</v>
      </c>
      <c r="BK241" s="118">
        <f>L241*K241</f>
        <v>0</v>
      </c>
    </row>
    <row r="242" spans="2:63" s="1" customFormat="1" ht="22.35" customHeight="1">
      <c r="B242" s="39"/>
      <c r="C242" s="210" t="s">
        <v>5</v>
      </c>
      <c r="D242" s="210" t="s">
        <v>193</v>
      </c>
      <c r="E242" s="211" t="s">
        <v>5</v>
      </c>
      <c r="F242" s="314" t="s">
        <v>5</v>
      </c>
      <c r="G242" s="314"/>
      <c r="H242" s="314"/>
      <c r="I242" s="314"/>
      <c r="J242" s="212" t="s">
        <v>5</v>
      </c>
      <c r="K242" s="213"/>
      <c r="L242" s="277"/>
      <c r="M242" s="311"/>
      <c r="N242" s="311">
        <f t="shared" si="5"/>
        <v>0</v>
      </c>
      <c r="O242" s="311"/>
      <c r="P242" s="311"/>
      <c r="Q242" s="311"/>
      <c r="R242" s="41"/>
      <c r="T242" s="175" t="s">
        <v>5</v>
      </c>
      <c r="U242" s="214" t="s">
        <v>42</v>
      </c>
      <c r="V242" s="40"/>
      <c r="W242" s="40"/>
      <c r="X242" s="40"/>
      <c r="Y242" s="40"/>
      <c r="Z242" s="40"/>
      <c r="AA242" s="78"/>
      <c r="AT242" s="23" t="s">
        <v>646</v>
      </c>
      <c r="AU242" s="23" t="s">
        <v>82</v>
      </c>
      <c r="AY242" s="23" t="s">
        <v>646</v>
      </c>
      <c r="BE242" s="118">
        <f>IF(U242="základná",N242,0)</f>
        <v>0</v>
      </c>
      <c r="BF242" s="118">
        <f>IF(U242="znížená",N242,0)</f>
        <v>0</v>
      </c>
      <c r="BG242" s="118">
        <f>IF(U242="zákl. prenesená",N242,0)</f>
        <v>0</v>
      </c>
      <c r="BH242" s="118">
        <f>IF(U242="zníž. prenesená",N242,0)</f>
        <v>0</v>
      </c>
      <c r="BI242" s="118">
        <f>IF(U242="nulová",N242,0)</f>
        <v>0</v>
      </c>
      <c r="BJ242" s="23" t="s">
        <v>87</v>
      </c>
      <c r="BK242" s="118">
        <f>L242*K242</f>
        <v>0</v>
      </c>
    </row>
    <row r="243" spans="2:63" s="1" customFormat="1" ht="22.35" customHeight="1">
      <c r="B243" s="39"/>
      <c r="C243" s="210" t="s">
        <v>5</v>
      </c>
      <c r="D243" s="210" t="s">
        <v>193</v>
      </c>
      <c r="E243" s="211" t="s">
        <v>5</v>
      </c>
      <c r="F243" s="314" t="s">
        <v>5</v>
      </c>
      <c r="G243" s="314"/>
      <c r="H243" s="314"/>
      <c r="I243" s="314"/>
      <c r="J243" s="212" t="s">
        <v>5</v>
      </c>
      <c r="K243" s="213"/>
      <c r="L243" s="277"/>
      <c r="M243" s="311"/>
      <c r="N243" s="311">
        <f t="shared" si="5"/>
        <v>0</v>
      </c>
      <c r="O243" s="311"/>
      <c r="P243" s="311"/>
      <c r="Q243" s="311"/>
      <c r="R243" s="41"/>
      <c r="T243" s="175" t="s">
        <v>5</v>
      </c>
      <c r="U243" s="214" t="s">
        <v>42</v>
      </c>
      <c r="V243" s="60"/>
      <c r="W243" s="60"/>
      <c r="X243" s="60"/>
      <c r="Y243" s="60"/>
      <c r="Z243" s="60"/>
      <c r="AA243" s="62"/>
      <c r="AT243" s="23" t="s">
        <v>646</v>
      </c>
      <c r="AU243" s="23" t="s">
        <v>82</v>
      </c>
      <c r="AY243" s="23" t="s">
        <v>646</v>
      </c>
      <c r="BE243" s="118">
        <f>IF(U243="základná",N243,0)</f>
        <v>0</v>
      </c>
      <c r="BF243" s="118">
        <f>IF(U243="znížená",N243,0)</f>
        <v>0</v>
      </c>
      <c r="BG243" s="118">
        <f>IF(U243="zákl. prenesená",N243,0)</f>
        <v>0</v>
      </c>
      <c r="BH243" s="118">
        <f>IF(U243="zníž. prenesená",N243,0)</f>
        <v>0</v>
      </c>
      <c r="BI243" s="118">
        <f>IF(U243="nulová",N243,0)</f>
        <v>0</v>
      </c>
      <c r="BJ243" s="23" t="s">
        <v>87</v>
      </c>
      <c r="BK243" s="118">
        <f>L243*K243</f>
        <v>0</v>
      </c>
    </row>
    <row r="244" spans="2:63" s="1" customFormat="1" ht="6.95" customHeight="1">
      <c r="B244" s="63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5"/>
    </row>
  </sheetData>
  <mergeCells count="246">
    <mergeCell ref="F243:I243"/>
    <mergeCell ref="F173:I173"/>
    <mergeCell ref="L170:M170"/>
    <mergeCell ref="N170:Q170"/>
    <mergeCell ref="F171:I171"/>
    <mergeCell ref="F172:I172"/>
    <mergeCell ref="L173:M173"/>
    <mergeCell ref="N173:Q173"/>
    <mergeCell ref="L175:M175"/>
    <mergeCell ref="N175:Q175"/>
    <mergeCell ref="L177:M177"/>
    <mergeCell ref="N177:Q177"/>
    <mergeCell ref="L178:M178"/>
    <mergeCell ref="N178:Q178"/>
    <mergeCell ref="L179:M179"/>
    <mergeCell ref="N179:Q179"/>
    <mergeCell ref="N174:Q174"/>
    <mergeCell ref="F159:I159"/>
    <mergeCell ref="F162:I162"/>
    <mergeCell ref="F160:I160"/>
    <mergeCell ref="F161:I161"/>
    <mergeCell ref="F163:I163"/>
    <mergeCell ref="F164:I164"/>
    <mergeCell ref="F165:I165"/>
    <mergeCell ref="F166:I166"/>
    <mergeCell ref="F167:I167"/>
    <mergeCell ref="F168:I168"/>
    <mergeCell ref="F169:I169"/>
    <mergeCell ref="F170:I170"/>
    <mergeCell ref="F175:I175"/>
    <mergeCell ref="F179:I179"/>
    <mergeCell ref="F176:I176"/>
    <mergeCell ref="F177:I177"/>
    <mergeCell ref="F178:I178"/>
    <mergeCell ref="F180:I180"/>
    <mergeCell ref="F181:I181"/>
    <mergeCell ref="F182:I182"/>
    <mergeCell ref="F183:I183"/>
    <mergeCell ref="F184:I184"/>
    <mergeCell ref="F185:I185"/>
    <mergeCell ref="F186:I186"/>
    <mergeCell ref="L186:M186"/>
    <mergeCell ref="F189:I189"/>
    <mergeCell ref="N186:Q186"/>
    <mergeCell ref="F187:I187"/>
    <mergeCell ref="F188:I188"/>
    <mergeCell ref="F190:I190"/>
    <mergeCell ref="F191:I191"/>
    <mergeCell ref="F192:I192"/>
    <mergeCell ref="F193:I193"/>
    <mergeCell ref="F194:I194"/>
    <mergeCell ref="F195:I195"/>
    <mergeCell ref="F196:I196"/>
    <mergeCell ref="F197:I197"/>
    <mergeCell ref="F198:I198"/>
    <mergeCell ref="F201:I201"/>
    <mergeCell ref="F199:I199"/>
    <mergeCell ref="F200:I200"/>
    <mergeCell ref="F202:I202"/>
    <mergeCell ref="F203:I203"/>
    <mergeCell ref="F204:I204"/>
    <mergeCell ref="F205:I205"/>
    <mergeCell ref="F206:I206"/>
    <mergeCell ref="F207:I207"/>
    <mergeCell ref="F208:I208"/>
    <mergeCell ref="L208:M208"/>
    <mergeCell ref="F210:I210"/>
    <mergeCell ref="N208:Q208"/>
    <mergeCell ref="F209:I209"/>
    <mergeCell ref="L210:M210"/>
    <mergeCell ref="N210:Q210"/>
    <mergeCell ref="F211:I211"/>
    <mergeCell ref="F212:I212"/>
    <mergeCell ref="F213:I213"/>
    <mergeCell ref="F214:I214"/>
    <mergeCell ref="L214:M214"/>
    <mergeCell ref="N214:Q214"/>
    <mergeCell ref="F215:I215"/>
    <mergeCell ref="F216:I216"/>
    <mergeCell ref="F219:I219"/>
    <mergeCell ref="F217:I217"/>
    <mergeCell ref="F218:I218"/>
    <mergeCell ref="F220:I220"/>
    <mergeCell ref="F221:I221"/>
    <mergeCell ref="F222:I222"/>
    <mergeCell ref="F223:I223"/>
    <mergeCell ref="F224:I224"/>
    <mergeCell ref="F225:I225"/>
    <mergeCell ref="F226:I226"/>
    <mergeCell ref="F227:I227"/>
    <mergeCell ref="F228:I228"/>
    <mergeCell ref="F230:I230"/>
    <mergeCell ref="L242:M242"/>
    <mergeCell ref="L233:M233"/>
    <mergeCell ref="L234:M234"/>
    <mergeCell ref="L236:M236"/>
    <mergeCell ref="L237:M237"/>
    <mergeCell ref="L239:M239"/>
    <mergeCell ref="L240:M240"/>
    <mergeCell ref="L241:M241"/>
    <mergeCell ref="F239:I239"/>
    <mergeCell ref="F233:I233"/>
    <mergeCell ref="F234:I234"/>
    <mergeCell ref="F236:I236"/>
    <mergeCell ref="F237:I237"/>
    <mergeCell ref="F240:I240"/>
    <mergeCell ref="F241:I241"/>
    <mergeCell ref="F242:I242"/>
    <mergeCell ref="L243:M243"/>
    <mergeCell ref="L230:M230"/>
    <mergeCell ref="N230:Q230"/>
    <mergeCell ref="N233:Q233"/>
    <mergeCell ref="N234:Q234"/>
    <mergeCell ref="N236:Q236"/>
    <mergeCell ref="N237:Q237"/>
    <mergeCell ref="N239:Q239"/>
    <mergeCell ref="N240:Q240"/>
    <mergeCell ref="N241:Q241"/>
    <mergeCell ref="N242:Q242"/>
    <mergeCell ref="N243:Q243"/>
    <mergeCell ref="N229:Q229"/>
    <mergeCell ref="N231:Q231"/>
    <mergeCell ref="N232:Q232"/>
    <mergeCell ref="N235:Q235"/>
    <mergeCell ref="N238:Q238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C76:Q76"/>
    <mergeCell ref="F78:P78"/>
    <mergeCell ref="F79:P79"/>
    <mergeCell ref="F80:P80"/>
    <mergeCell ref="M82:P82"/>
    <mergeCell ref="M84:Q84"/>
    <mergeCell ref="H1:K1"/>
    <mergeCell ref="S2:AC2"/>
    <mergeCell ref="D103:H103"/>
    <mergeCell ref="D101:H101"/>
    <mergeCell ref="D102:H102"/>
    <mergeCell ref="D104:H104"/>
    <mergeCell ref="D105:H105"/>
    <mergeCell ref="O21:P21"/>
    <mergeCell ref="M28:P28"/>
    <mergeCell ref="O22:P22"/>
    <mergeCell ref="E25:L2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M85:Q85"/>
    <mergeCell ref="C87:G87"/>
    <mergeCell ref="N87:Q87"/>
    <mergeCell ref="N89:Q89"/>
    <mergeCell ref="N96:Q96"/>
    <mergeCell ref="N94:Q94"/>
    <mergeCell ref="N90:Q90"/>
    <mergeCell ref="N91:Q91"/>
    <mergeCell ref="N92:Q92"/>
    <mergeCell ref="N93:Q93"/>
    <mergeCell ref="N95:Q95"/>
    <mergeCell ref="N97:Q97"/>
    <mergeCell ref="N98:Q98"/>
    <mergeCell ref="N100:Q100"/>
    <mergeCell ref="N101:Q101"/>
    <mergeCell ref="N102:Q102"/>
    <mergeCell ref="N103:Q103"/>
    <mergeCell ref="N104:Q104"/>
    <mergeCell ref="N105:Q105"/>
    <mergeCell ref="N106:Q106"/>
    <mergeCell ref="L125:M125"/>
    <mergeCell ref="N125:Q125"/>
    <mergeCell ref="F129:I129"/>
    <mergeCell ref="L129:M129"/>
    <mergeCell ref="N129:Q129"/>
    <mergeCell ref="F131:I131"/>
    <mergeCell ref="F132:I132"/>
    <mergeCell ref="F133:I133"/>
    <mergeCell ref="L108:Q108"/>
    <mergeCell ref="C114:Q114"/>
    <mergeCell ref="F116:P116"/>
    <mergeCell ref="F117:P117"/>
    <mergeCell ref="F118:P118"/>
    <mergeCell ref="M120:P120"/>
    <mergeCell ref="M122:Q122"/>
    <mergeCell ref="M123:Q123"/>
    <mergeCell ref="F125:I125"/>
    <mergeCell ref="F134:I134"/>
    <mergeCell ref="F135:I135"/>
    <mergeCell ref="N126:Q126"/>
    <mergeCell ref="N127:Q127"/>
    <mergeCell ref="N128:Q128"/>
    <mergeCell ref="F136:I136"/>
    <mergeCell ref="F139:I139"/>
    <mergeCell ref="F138:I138"/>
    <mergeCell ref="L138:M138"/>
    <mergeCell ref="N138:Q138"/>
    <mergeCell ref="F130:I130"/>
    <mergeCell ref="F140:I140"/>
    <mergeCell ref="F141:I141"/>
    <mergeCell ref="F142:I142"/>
    <mergeCell ref="F143:I143"/>
    <mergeCell ref="F144:I144"/>
    <mergeCell ref="F145:I145"/>
    <mergeCell ref="F146:I146"/>
    <mergeCell ref="N137:Q137"/>
    <mergeCell ref="F147:I147"/>
    <mergeCell ref="F150:I150"/>
    <mergeCell ref="F148:I148"/>
    <mergeCell ref="F149:I149"/>
    <mergeCell ref="L150:M150"/>
    <mergeCell ref="N150:Q150"/>
    <mergeCell ref="F151:I151"/>
    <mergeCell ref="L151:M151"/>
    <mergeCell ref="N151:Q151"/>
    <mergeCell ref="F152:I152"/>
    <mergeCell ref="F157:I157"/>
    <mergeCell ref="F158:I158"/>
    <mergeCell ref="F155:I155"/>
    <mergeCell ref="F153:I153"/>
    <mergeCell ref="F154:I154"/>
    <mergeCell ref="L154:M154"/>
    <mergeCell ref="N154:Q154"/>
    <mergeCell ref="L155:M155"/>
    <mergeCell ref="N155:Q155"/>
    <mergeCell ref="F156:I156"/>
    <mergeCell ref="L156:M156"/>
    <mergeCell ref="N156:Q156"/>
  </mergeCells>
  <dataValidations count="2">
    <dataValidation type="list" allowBlank="1" showInputMessage="1" showErrorMessage="1" error="Povolené sú hodnoty K, M." sqref="D239:D244" xr:uid="{00000000-0002-0000-0300-000000000000}">
      <formula1>"K, M"</formula1>
    </dataValidation>
    <dataValidation type="list" allowBlank="1" showInputMessage="1" showErrorMessage="1" error="Povolené sú hodnoty základná, znížená, nulová." sqref="U239:U244" xr:uid="{00000000-0002-0000-0300-000001000000}">
      <formula1>"základná, znížená, nulová"</formula1>
    </dataValidation>
  </dataValidations>
  <hyperlinks>
    <hyperlink ref="F1:G1" location="C2" display="1) Krycí list rozpočtu" xr:uid="{00000000-0004-0000-0300-000000000000}"/>
    <hyperlink ref="H1:K1" location="C87" display="2) Rekapitulácia rozpočtu" xr:uid="{00000000-0004-0000-0300-000001000000}"/>
    <hyperlink ref="L1" location="C125" display="3) Rozpočet" xr:uid="{00000000-0004-0000-0300-000002000000}"/>
    <hyperlink ref="S1:T1" location="'Rekapitulácia stavby'!C2" display="Rekapitulácia stavby" xr:uid="{00000000-0004-0000-03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N204"/>
  <sheetViews>
    <sheetView showGridLines="0" workbookViewId="0">
      <pane ySplit="1" topLeftCell="A62" activePane="bottomLeft" state="frozen"/>
      <selection pane="bottomLeft" activeCell="O10" sqref="O10:P1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6"/>
      <c r="B1" s="16"/>
      <c r="C1" s="16"/>
      <c r="D1" s="17" t="s">
        <v>1</v>
      </c>
      <c r="E1" s="16"/>
      <c r="F1" s="18" t="s">
        <v>137</v>
      </c>
      <c r="G1" s="18"/>
      <c r="H1" s="309" t="s">
        <v>138</v>
      </c>
      <c r="I1" s="309"/>
      <c r="J1" s="309"/>
      <c r="K1" s="309"/>
      <c r="L1" s="18" t="s">
        <v>139</v>
      </c>
      <c r="M1" s="16"/>
      <c r="N1" s="16"/>
      <c r="O1" s="17" t="s">
        <v>140</v>
      </c>
      <c r="P1" s="16"/>
      <c r="Q1" s="16"/>
      <c r="R1" s="16"/>
      <c r="S1" s="18" t="s">
        <v>141</v>
      </c>
      <c r="T1" s="18"/>
      <c r="U1" s="126"/>
      <c r="V1" s="126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50000000000003" customHeight="1">
      <c r="C2" s="246" t="s">
        <v>7</v>
      </c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S2" s="248" t="s">
        <v>8</v>
      </c>
      <c r="T2" s="249"/>
      <c r="U2" s="249"/>
      <c r="V2" s="249"/>
      <c r="W2" s="249"/>
      <c r="X2" s="249"/>
      <c r="Y2" s="249"/>
      <c r="Z2" s="249"/>
      <c r="AA2" s="249"/>
      <c r="AB2" s="249"/>
      <c r="AC2" s="249"/>
      <c r="AT2" s="23" t="s">
        <v>97</v>
      </c>
    </row>
    <row r="3" spans="1:6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75</v>
      </c>
    </row>
    <row r="4" spans="1:66" ht="36.950000000000003" customHeight="1">
      <c r="B4" s="27"/>
      <c r="C4" s="242" t="s">
        <v>142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8"/>
      <c r="T4" s="22" t="s">
        <v>12</v>
      </c>
      <c r="AT4" s="23" t="s">
        <v>6</v>
      </c>
    </row>
    <row r="5" spans="1:66" ht="6.95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pans="1:66" ht="25.35" customHeight="1">
      <c r="B6" s="27"/>
      <c r="C6" s="30"/>
      <c r="D6" s="34" t="s">
        <v>18</v>
      </c>
      <c r="E6" s="30"/>
      <c r="F6" s="295" t="str">
        <f>'Rekapitulácia stavby'!K6</f>
        <v>Komunitné centrum Vyšný Orlík</v>
      </c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30"/>
      <c r="R6" s="28"/>
    </row>
    <row r="7" spans="1:66" ht="25.35" customHeight="1">
      <c r="B7" s="27"/>
      <c r="C7" s="30"/>
      <c r="D7" s="34" t="s">
        <v>143</v>
      </c>
      <c r="E7" s="30"/>
      <c r="F7" s="295" t="s">
        <v>144</v>
      </c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30"/>
      <c r="R7" s="28"/>
    </row>
    <row r="8" spans="1:66" s="1" customFormat="1" ht="32.85" customHeight="1">
      <c r="B8" s="39"/>
      <c r="C8" s="40"/>
      <c r="D8" s="33" t="s">
        <v>145</v>
      </c>
      <c r="E8" s="40"/>
      <c r="F8" s="233" t="s">
        <v>912</v>
      </c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40"/>
      <c r="R8" s="41"/>
    </row>
    <row r="9" spans="1:66" s="1" customFormat="1" ht="14.45" customHeight="1">
      <c r="B9" s="39"/>
      <c r="C9" s="40"/>
      <c r="D9" s="34" t="s">
        <v>20</v>
      </c>
      <c r="E9" s="40"/>
      <c r="F9" s="32" t="s">
        <v>5</v>
      </c>
      <c r="G9" s="40"/>
      <c r="H9" s="40"/>
      <c r="I9" s="40"/>
      <c r="J9" s="40"/>
      <c r="K9" s="40"/>
      <c r="L9" s="40"/>
      <c r="M9" s="34" t="s">
        <v>21</v>
      </c>
      <c r="N9" s="40"/>
      <c r="O9" s="32" t="s">
        <v>5</v>
      </c>
      <c r="P9" s="40"/>
      <c r="Q9" s="40"/>
      <c r="R9" s="41"/>
    </row>
    <row r="10" spans="1:66" s="1" customFormat="1" ht="14.45" customHeight="1">
      <c r="B10" s="39"/>
      <c r="C10" s="40"/>
      <c r="D10" s="34" t="s">
        <v>22</v>
      </c>
      <c r="E10" s="40"/>
      <c r="F10" s="32" t="s">
        <v>23</v>
      </c>
      <c r="G10" s="40"/>
      <c r="H10" s="40"/>
      <c r="I10" s="40"/>
      <c r="J10" s="40"/>
      <c r="K10" s="40"/>
      <c r="L10" s="40"/>
      <c r="M10" s="34" t="s">
        <v>24</v>
      </c>
      <c r="N10" s="40"/>
      <c r="O10" s="310"/>
      <c r="P10" s="297"/>
      <c r="Q10" s="40"/>
      <c r="R10" s="41"/>
    </row>
    <row r="11" spans="1:66" s="1" customFormat="1" ht="10.9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</row>
    <row r="12" spans="1:66" s="1" customFormat="1" ht="14.45" customHeight="1">
      <c r="B12" s="39"/>
      <c r="C12" s="40"/>
      <c r="D12" s="34" t="s">
        <v>25</v>
      </c>
      <c r="E12" s="40"/>
      <c r="F12" s="40"/>
      <c r="G12" s="40"/>
      <c r="H12" s="40"/>
      <c r="I12" s="40"/>
      <c r="J12" s="40"/>
      <c r="K12" s="40"/>
      <c r="L12" s="40"/>
      <c r="M12" s="34" t="s">
        <v>26</v>
      </c>
      <c r="N12" s="40"/>
      <c r="O12" s="250" t="str">
        <f>IF('Rekapitulácia stavby'!AN10="","",'Rekapitulácia stavby'!AN10)</f>
        <v/>
      </c>
      <c r="P12" s="250"/>
      <c r="Q12" s="40"/>
      <c r="R12" s="41"/>
    </row>
    <row r="13" spans="1:66" s="1" customFormat="1" ht="18" customHeight="1">
      <c r="B13" s="39"/>
      <c r="C13" s="40"/>
      <c r="D13" s="40"/>
      <c r="E13" s="32" t="str">
        <f>IF('Rekapitulácia stavby'!E11="","",'Rekapitulácia stavby'!E11)</f>
        <v xml:space="preserve"> </v>
      </c>
      <c r="F13" s="40"/>
      <c r="G13" s="40"/>
      <c r="H13" s="40"/>
      <c r="I13" s="40"/>
      <c r="J13" s="40"/>
      <c r="K13" s="40"/>
      <c r="L13" s="40"/>
      <c r="M13" s="34" t="s">
        <v>28</v>
      </c>
      <c r="N13" s="40"/>
      <c r="O13" s="250" t="str">
        <f>IF('Rekapitulácia stavby'!AN11="","",'Rekapitulácia stavby'!AN11)</f>
        <v/>
      </c>
      <c r="P13" s="250"/>
      <c r="Q13" s="40"/>
      <c r="R13" s="41"/>
    </row>
    <row r="14" spans="1:66" s="1" customFormat="1" ht="6.95" customHeight="1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</row>
    <row r="15" spans="1:66" s="1" customFormat="1" ht="14.45" customHeight="1">
      <c r="B15" s="39"/>
      <c r="C15" s="40"/>
      <c r="D15" s="34" t="s">
        <v>29</v>
      </c>
      <c r="E15" s="40"/>
      <c r="F15" s="40"/>
      <c r="G15" s="40"/>
      <c r="H15" s="40"/>
      <c r="I15" s="40"/>
      <c r="J15" s="40"/>
      <c r="K15" s="40"/>
      <c r="L15" s="40"/>
      <c r="M15" s="34" t="s">
        <v>26</v>
      </c>
      <c r="N15" s="40"/>
      <c r="O15" s="307" t="str">
        <f>IF('Rekapitulácia stavby'!AN13="","",'Rekapitulácia stavby'!AN13)</f>
        <v/>
      </c>
      <c r="P15" s="250"/>
      <c r="Q15" s="40"/>
      <c r="R15" s="41"/>
    </row>
    <row r="16" spans="1:66" s="1" customFormat="1" ht="18" customHeight="1">
      <c r="B16" s="39"/>
      <c r="C16" s="40"/>
      <c r="D16" s="40"/>
      <c r="E16" s="307" t="str">
        <f>IF('Rekapitulácia stavby'!E14="","",'Rekapitulácia stavby'!E14)</f>
        <v/>
      </c>
      <c r="F16" s="308"/>
      <c r="G16" s="308"/>
      <c r="H16" s="308"/>
      <c r="I16" s="308"/>
      <c r="J16" s="308"/>
      <c r="K16" s="308"/>
      <c r="L16" s="308"/>
      <c r="M16" s="34" t="s">
        <v>28</v>
      </c>
      <c r="N16" s="40"/>
      <c r="O16" s="307" t="str">
        <f>IF('Rekapitulácia stavby'!AN14="","",'Rekapitulácia stavby'!AN14)</f>
        <v/>
      </c>
      <c r="P16" s="250"/>
      <c r="Q16" s="40"/>
      <c r="R16" s="41"/>
    </row>
    <row r="17" spans="2:18" s="1" customFormat="1" ht="6.95" customHeight="1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</row>
    <row r="18" spans="2:18" s="1" customFormat="1" ht="14.45" customHeight="1">
      <c r="B18" s="39"/>
      <c r="C18" s="40"/>
      <c r="D18" s="34" t="s">
        <v>30</v>
      </c>
      <c r="E18" s="40"/>
      <c r="F18" s="40"/>
      <c r="G18" s="40"/>
      <c r="H18" s="40"/>
      <c r="I18" s="40"/>
      <c r="J18" s="40"/>
      <c r="K18" s="40"/>
      <c r="L18" s="40"/>
      <c r="M18" s="34" t="s">
        <v>26</v>
      </c>
      <c r="N18" s="40"/>
      <c r="O18" s="250" t="s">
        <v>5</v>
      </c>
      <c r="P18" s="250"/>
      <c r="Q18" s="40"/>
      <c r="R18" s="41"/>
    </row>
    <row r="19" spans="2:18" s="1" customFormat="1" ht="18" customHeight="1">
      <c r="B19" s="39"/>
      <c r="C19" s="40"/>
      <c r="D19" s="40"/>
      <c r="E19" s="32" t="s">
        <v>31</v>
      </c>
      <c r="F19" s="40"/>
      <c r="G19" s="40"/>
      <c r="H19" s="40"/>
      <c r="I19" s="40"/>
      <c r="J19" s="40"/>
      <c r="K19" s="40"/>
      <c r="L19" s="40"/>
      <c r="M19" s="34" t="s">
        <v>28</v>
      </c>
      <c r="N19" s="40"/>
      <c r="O19" s="250" t="s">
        <v>5</v>
      </c>
      <c r="P19" s="250"/>
      <c r="Q19" s="40"/>
      <c r="R19" s="41"/>
    </row>
    <row r="20" spans="2:18" s="1" customFormat="1" ht="6.95" customHeight="1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2:18" s="1" customFormat="1" ht="14.45" customHeight="1">
      <c r="B21" s="39"/>
      <c r="C21" s="40"/>
      <c r="D21" s="34" t="s">
        <v>33</v>
      </c>
      <c r="E21" s="40"/>
      <c r="F21" s="40"/>
      <c r="G21" s="40"/>
      <c r="H21" s="40"/>
      <c r="I21" s="40"/>
      <c r="J21" s="40"/>
      <c r="K21" s="40"/>
      <c r="L21" s="40"/>
      <c r="M21" s="34" t="s">
        <v>26</v>
      </c>
      <c r="N21" s="40"/>
      <c r="O21" s="250" t="s">
        <v>5</v>
      </c>
      <c r="P21" s="250"/>
      <c r="Q21" s="40"/>
      <c r="R21" s="41"/>
    </row>
    <row r="22" spans="2:18" s="1" customFormat="1" ht="18" customHeight="1">
      <c r="B22" s="39"/>
      <c r="C22" s="40"/>
      <c r="D22" s="40"/>
      <c r="E22" s="32" t="s">
        <v>34</v>
      </c>
      <c r="F22" s="40"/>
      <c r="G22" s="40"/>
      <c r="H22" s="40"/>
      <c r="I22" s="40"/>
      <c r="J22" s="40"/>
      <c r="K22" s="40"/>
      <c r="L22" s="40"/>
      <c r="M22" s="34" t="s">
        <v>28</v>
      </c>
      <c r="N22" s="40"/>
      <c r="O22" s="250" t="s">
        <v>5</v>
      </c>
      <c r="P22" s="250"/>
      <c r="Q22" s="40"/>
      <c r="R22" s="41"/>
    </row>
    <row r="23" spans="2:18" s="1" customFormat="1" ht="6.95" customHeight="1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4.45" customHeight="1">
      <c r="B24" s="39"/>
      <c r="C24" s="40"/>
      <c r="D24" s="34" t="s">
        <v>35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2:18" s="1" customFormat="1" ht="16.5" customHeight="1">
      <c r="B25" s="39"/>
      <c r="C25" s="40"/>
      <c r="D25" s="40"/>
      <c r="E25" s="263" t="s">
        <v>5</v>
      </c>
      <c r="F25" s="263"/>
      <c r="G25" s="263"/>
      <c r="H25" s="263"/>
      <c r="I25" s="263"/>
      <c r="J25" s="263"/>
      <c r="K25" s="263"/>
      <c r="L25" s="263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2:18" s="1" customFormat="1" ht="6.95" customHeight="1">
      <c r="B27" s="39"/>
      <c r="C27" s="4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40"/>
      <c r="R27" s="41"/>
    </row>
    <row r="28" spans="2:18" s="1" customFormat="1" ht="14.45" customHeight="1">
      <c r="B28" s="39"/>
      <c r="C28" s="40"/>
      <c r="D28" s="127" t="s">
        <v>147</v>
      </c>
      <c r="E28" s="40"/>
      <c r="F28" s="40"/>
      <c r="G28" s="40"/>
      <c r="H28" s="40"/>
      <c r="I28" s="40"/>
      <c r="J28" s="40"/>
      <c r="K28" s="40"/>
      <c r="L28" s="40"/>
      <c r="M28" s="264">
        <f>N89</f>
        <v>0</v>
      </c>
      <c r="N28" s="264"/>
      <c r="O28" s="264"/>
      <c r="P28" s="264"/>
      <c r="Q28" s="40"/>
      <c r="R28" s="41"/>
    </row>
    <row r="29" spans="2:18" s="1" customFormat="1" ht="14.45" customHeight="1">
      <c r="B29" s="39"/>
      <c r="C29" s="40"/>
      <c r="D29" s="38" t="s">
        <v>131</v>
      </c>
      <c r="E29" s="40"/>
      <c r="F29" s="40"/>
      <c r="G29" s="40"/>
      <c r="H29" s="40"/>
      <c r="I29" s="40"/>
      <c r="J29" s="40"/>
      <c r="K29" s="40"/>
      <c r="L29" s="40"/>
      <c r="M29" s="264">
        <f>N98</f>
        <v>0</v>
      </c>
      <c r="N29" s="264"/>
      <c r="O29" s="264"/>
      <c r="P29" s="264"/>
      <c r="Q29" s="40"/>
      <c r="R29" s="41"/>
    </row>
    <row r="30" spans="2:18" s="1" customFormat="1" ht="6.95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2:18" s="1" customFormat="1" ht="25.35" customHeight="1">
      <c r="B31" s="39"/>
      <c r="C31" s="40"/>
      <c r="D31" s="128" t="s">
        <v>38</v>
      </c>
      <c r="E31" s="40"/>
      <c r="F31" s="40"/>
      <c r="G31" s="40"/>
      <c r="H31" s="40"/>
      <c r="I31" s="40"/>
      <c r="J31" s="40"/>
      <c r="K31" s="40"/>
      <c r="L31" s="40"/>
      <c r="M31" s="306">
        <f>ROUND(M28+M29,2)</f>
        <v>0</v>
      </c>
      <c r="N31" s="294"/>
      <c r="O31" s="294"/>
      <c r="P31" s="294"/>
      <c r="Q31" s="40"/>
      <c r="R31" s="41"/>
    </row>
    <row r="32" spans="2:18" s="1" customFormat="1" ht="6.95" customHeight="1">
      <c r="B32" s="39"/>
      <c r="C32" s="40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40"/>
      <c r="R32" s="41"/>
    </row>
    <row r="33" spans="2:18" s="1" customFormat="1" ht="14.45" customHeight="1">
      <c r="B33" s="39"/>
      <c r="C33" s="40"/>
      <c r="D33" s="46" t="s">
        <v>39</v>
      </c>
      <c r="E33" s="46" t="s">
        <v>40</v>
      </c>
      <c r="F33" s="47">
        <v>0.2</v>
      </c>
      <c r="G33" s="129" t="s">
        <v>41</v>
      </c>
      <c r="H33" s="303">
        <f>ROUND((((SUM(BE98:BE105)+SUM(BE124:BE197))+SUM(BE199:BE203))),2)</f>
        <v>0</v>
      </c>
      <c r="I33" s="294"/>
      <c r="J33" s="294"/>
      <c r="K33" s="40"/>
      <c r="L33" s="40"/>
      <c r="M33" s="303">
        <f>ROUND(((ROUND((SUM(BE98:BE105)+SUM(BE124:BE197)), 2)*F33)+SUM(BE199:BE203)*F33),2)</f>
        <v>0</v>
      </c>
      <c r="N33" s="294"/>
      <c r="O33" s="294"/>
      <c r="P33" s="294"/>
      <c r="Q33" s="40"/>
      <c r="R33" s="41"/>
    </row>
    <row r="34" spans="2:18" s="1" customFormat="1" ht="14.45" customHeight="1">
      <c r="B34" s="39"/>
      <c r="C34" s="40"/>
      <c r="D34" s="40"/>
      <c r="E34" s="46" t="s">
        <v>42</v>
      </c>
      <c r="F34" s="47">
        <v>0.2</v>
      </c>
      <c r="G34" s="129" t="s">
        <v>41</v>
      </c>
      <c r="H34" s="303">
        <f>ROUND((((SUM(BF98:BF105)+SUM(BF124:BF197))+SUM(BF199:BF203))),2)</f>
        <v>0</v>
      </c>
      <c r="I34" s="294"/>
      <c r="J34" s="294"/>
      <c r="K34" s="40"/>
      <c r="L34" s="40"/>
      <c r="M34" s="303">
        <f>ROUND(((ROUND((SUM(BF98:BF105)+SUM(BF124:BF197)), 2)*F34)+SUM(BF199:BF203)*F34),2)</f>
        <v>0</v>
      </c>
      <c r="N34" s="294"/>
      <c r="O34" s="294"/>
      <c r="P34" s="294"/>
      <c r="Q34" s="40"/>
      <c r="R34" s="41"/>
    </row>
    <row r="35" spans="2:18" s="1" customFormat="1" ht="14.45" hidden="1" customHeight="1">
      <c r="B35" s="39"/>
      <c r="C35" s="40"/>
      <c r="D35" s="40"/>
      <c r="E35" s="46" t="s">
        <v>43</v>
      </c>
      <c r="F35" s="47">
        <v>0.2</v>
      </c>
      <c r="G35" s="129" t="s">
        <v>41</v>
      </c>
      <c r="H35" s="303">
        <f>ROUND((((SUM(BG98:BG105)+SUM(BG124:BG197))+SUM(BG199:BG203))),2)</f>
        <v>0</v>
      </c>
      <c r="I35" s="294"/>
      <c r="J35" s="294"/>
      <c r="K35" s="40"/>
      <c r="L35" s="40"/>
      <c r="M35" s="303">
        <v>0</v>
      </c>
      <c r="N35" s="294"/>
      <c r="O35" s="294"/>
      <c r="P35" s="294"/>
      <c r="Q35" s="40"/>
      <c r="R35" s="41"/>
    </row>
    <row r="36" spans="2:18" s="1" customFormat="1" ht="14.45" hidden="1" customHeight="1">
      <c r="B36" s="39"/>
      <c r="C36" s="40"/>
      <c r="D36" s="40"/>
      <c r="E36" s="46" t="s">
        <v>44</v>
      </c>
      <c r="F36" s="47">
        <v>0.2</v>
      </c>
      <c r="G36" s="129" t="s">
        <v>41</v>
      </c>
      <c r="H36" s="303">
        <f>ROUND((((SUM(BH98:BH105)+SUM(BH124:BH197))+SUM(BH199:BH203))),2)</f>
        <v>0</v>
      </c>
      <c r="I36" s="294"/>
      <c r="J36" s="294"/>
      <c r="K36" s="40"/>
      <c r="L36" s="40"/>
      <c r="M36" s="303">
        <v>0</v>
      </c>
      <c r="N36" s="294"/>
      <c r="O36" s="294"/>
      <c r="P36" s="294"/>
      <c r="Q36" s="40"/>
      <c r="R36" s="41"/>
    </row>
    <row r="37" spans="2:18" s="1" customFormat="1" ht="14.45" hidden="1" customHeight="1">
      <c r="B37" s="39"/>
      <c r="C37" s="40"/>
      <c r="D37" s="40"/>
      <c r="E37" s="46" t="s">
        <v>45</v>
      </c>
      <c r="F37" s="47">
        <v>0</v>
      </c>
      <c r="G37" s="129" t="s">
        <v>41</v>
      </c>
      <c r="H37" s="303">
        <f>ROUND((((SUM(BI98:BI105)+SUM(BI124:BI197))+SUM(BI199:BI203))),2)</f>
        <v>0</v>
      </c>
      <c r="I37" s="294"/>
      <c r="J37" s="294"/>
      <c r="K37" s="40"/>
      <c r="L37" s="40"/>
      <c r="M37" s="303">
        <v>0</v>
      </c>
      <c r="N37" s="294"/>
      <c r="O37" s="294"/>
      <c r="P37" s="294"/>
      <c r="Q37" s="40"/>
      <c r="R37" s="41"/>
    </row>
    <row r="38" spans="2:18" s="1" customFormat="1" ht="6.9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2:18" s="1" customFormat="1" ht="25.35" customHeight="1">
      <c r="B39" s="39"/>
      <c r="C39" s="125"/>
      <c r="D39" s="130" t="s">
        <v>46</v>
      </c>
      <c r="E39" s="79"/>
      <c r="F39" s="79"/>
      <c r="G39" s="131" t="s">
        <v>47</v>
      </c>
      <c r="H39" s="132" t="s">
        <v>48</v>
      </c>
      <c r="I39" s="79"/>
      <c r="J39" s="79"/>
      <c r="K39" s="79"/>
      <c r="L39" s="304">
        <f>SUM(M31:M37)</f>
        <v>0</v>
      </c>
      <c r="M39" s="304"/>
      <c r="N39" s="304"/>
      <c r="O39" s="304"/>
      <c r="P39" s="305"/>
      <c r="Q39" s="125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s="1" customFormat="1" ht="14.45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2:18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 ht="15">
      <c r="B50" s="39"/>
      <c r="C50" s="40"/>
      <c r="D50" s="54" t="s">
        <v>49</v>
      </c>
      <c r="E50" s="55"/>
      <c r="F50" s="55"/>
      <c r="G50" s="55"/>
      <c r="H50" s="56"/>
      <c r="I50" s="40"/>
      <c r="J50" s="54" t="s">
        <v>50</v>
      </c>
      <c r="K50" s="55"/>
      <c r="L50" s="55"/>
      <c r="M50" s="55"/>
      <c r="N50" s="55"/>
      <c r="O50" s="55"/>
      <c r="P50" s="56"/>
      <c r="Q50" s="40"/>
      <c r="R50" s="41"/>
    </row>
    <row r="51" spans="2:18">
      <c r="B51" s="27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8"/>
    </row>
    <row r="52" spans="2:18">
      <c r="B52" s="27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8"/>
    </row>
    <row r="53" spans="2:18">
      <c r="B53" s="27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8"/>
    </row>
    <row r="54" spans="2:18">
      <c r="B54" s="27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8"/>
    </row>
    <row r="55" spans="2:18">
      <c r="B55" s="27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8"/>
    </row>
    <row r="56" spans="2:18">
      <c r="B56" s="27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8"/>
    </row>
    <row r="57" spans="2:18">
      <c r="B57" s="27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8"/>
    </row>
    <row r="58" spans="2:18">
      <c r="B58" s="27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8"/>
    </row>
    <row r="59" spans="2:18" s="1" customFormat="1" ht="15">
      <c r="B59" s="39"/>
      <c r="C59" s="40"/>
      <c r="D59" s="59" t="s">
        <v>51</v>
      </c>
      <c r="E59" s="60"/>
      <c r="F59" s="60"/>
      <c r="G59" s="61" t="s">
        <v>52</v>
      </c>
      <c r="H59" s="62"/>
      <c r="I59" s="40"/>
      <c r="J59" s="59" t="s">
        <v>51</v>
      </c>
      <c r="K59" s="60"/>
      <c r="L59" s="60"/>
      <c r="M59" s="60"/>
      <c r="N59" s="61" t="s">
        <v>52</v>
      </c>
      <c r="O59" s="60"/>
      <c r="P59" s="62"/>
      <c r="Q59" s="40"/>
      <c r="R59" s="41"/>
    </row>
    <row r="60" spans="2:18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 ht="15">
      <c r="B61" s="39"/>
      <c r="C61" s="40"/>
      <c r="D61" s="54" t="s">
        <v>53</v>
      </c>
      <c r="E61" s="55"/>
      <c r="F61" s="55"/>
      <c r="G61" s="55"/>
      <c r="H61" s="56"/>
      <c r="I61" s="40"/>
      <c r="J61" s="54" t="s">
        <v>54</v>
      </c>
      <c r="K61" s="55"/>
      <c r="L61" s="55"/>
      <c r="M61" s="55"/>
      <c r="N61" s="55"/>
      <c r="O61" s="55"/>
      <c r="P61" s="56"/>
      <c r="Q61" s="40"/>
      <c r="R61" s="41"/>
    </row>
    <row r="62" spans="2:18">
      <c r="B62" s="27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8"/>
    </row>
    <row r="63" spans="2:18">
      <c r="B63" s="27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8"/>
    </row>
    <row r="64" spans="2:18">
      <c r="B64" s="27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8"/>
    </row>
    <row r="65" spans="2:18">
      <c r="B65" s="27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8"/>
    </row>
    <row r="66" spans="2:18">
      <c r="B66" s="27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8"/>
    </row>
    <row r="67" spans="2:18">
      <c r="B67" s="27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8"/>
    </row>
    <row r="68" spans="2:18">
      <c r="B68" s="27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8"/>
    </row>
    <row r="69" spans="2:18">
      <c r="B69" s="27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8"/>
    </row>
    <row r="70" spans="2:18" s="1" customFormat="1" ht="15">
      <c r="B70" s="39"/>
      <c r="C70" s="40"/>
      <c r="D70" s="59" t="s">
        <v>51</v>
      </c>
      <c r="E70" s="60"/>
      <c r="F70" s="60"/>
      <c r="G70" s="61" t="s">
        <v>52</v>
      </c>
      <c r="H70" s="62"/>
      <c r="I70" s="40"/>
      <c r="J70" s="59" t="s">
        <v>51</v>
      </c>
      <c r="K70" s="60"/>
      <c r="L70" s="60"/>
      <c r="M70" s="60"/>
      <c r="N70" s="61" t="s">
        <v>52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0000000000003" customHeight="1">
      <c r="B76" s="39"/>
      <c r="C76" s="242" t="s">
        <v>148</v>
      </c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18</v>
      </c>
      <c r="D78" s="40"/>
      <c r="E78" s="40"/>
      <c r="F78" s="295" t="str">
        <f>F6</f>
        <v>Komunitné centrum Vyšný Orlík</v>
      </c>
      <c r="G78" s="296"/>
      <c r="H78" s="296"/>
      <c r="I78" s="296"/>
      <c r="J78" s="296"/>
      <c r="K78" s="296"/>
      <c r="L78" s="296"/>
      <c r="M78" s="296"/>
      <c r="N78" s="296"/>
      <c r="O78" s="296"/>
      <c r="P78" s="296"/>
      <c r="Q78" s="40"/>
      <c r="R78" s="41"/>
    </row>
    <row r="79" spans="2:18" ht="30" customHeight="1">
      <c r="B79" s="27"/>
      <c r="C79" s="34" t="s">
        <v>143</v>
      </c>
      <c r="D79" s="30"/>
      <c r="E79" s="30"/>
      <c r="F79" s="295" t="s">
        <v>144</v>
      </c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30"/>
      <c r="R79" s="28"/>
    </row>
    <row r="80" spans="2:18" s="1" customFormat="1" ht="36.950000000000003" customHeight="1">
      <c r="B80" s="39"/>
      <c r="C80" s="73" t="s">
        <v>145</v>
      </c>
      <c r="D80" s="40"/>
      <c r="E80" s="40"/>
      <c r="F80" s="244" t="str">
        <f>F8</f>
        <v>004 - Zateplenie strechy a nová strešná krytina</v>
      </c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40"/>
      <c r="R80" s="41"/>
    </row>
    <row r="81" spans="2:47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1"/>
    </row>
    <row r="82" spans="2:47" s="1" customFormat="1" ht="18" customHeight="1">
      <c r="B82" s="39"/>
      <c r="C82" s="34" t="s">
        <v>22</v>
      </c>
      <c r="D82" s="40"/>
      <c r="E82" s="40"/>
      <c r="F82" s="32" t="str">
        <f>F10</f>
        <v>Vyšný Orlík</v>
      </c>
      <c r="G82" s="40"/>
      <c r="H82" s="40"/>
      <c r="I82" s="40"/>
      <c r="J82" s="40"/>
      <c r="K82" s="34" t="s">
        <v>24</v>
      </c>
      <c r="L82" s="40"/>
      <c r="M82" s="297" t="str">
        <f>IF(O10="","",O10)</f>
        <v/>
      </c>
      <c r="N82" s="297"/>
      <c r="O82" s="297"/>
      <c r="P82" s="297"/>
      <c r="Q82" s="40"/>
      <c r="R82" s="41"/>
    </row>
    <row r="83" spans="2:47" s="1" customFormat="1" ht="6.95" customHeight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1"/>
    </row>
    <row r="84" spans="2:47" s="1" customFormat="1" ht="15">
      <c r="B84" s="39"/>
      <c r="C84" s="34" t="s">
        <v>25</v>
      </c>
      <c r="D84" s="40"/>
      <c r="E84" s="40"/>
      <c r="F84" s="32" t="str">
        <f>E13</f>
        <v xml:space="preserve"> </v>
      </c>
      <c r="G84" s="40"/>
      <c r="H84" s="40"/>
      <c r="I84" s="40"/>
      <c r="J84" s="40"/>
      <c r="K84" s="34" t="s">
        <v>30</v>
      </c>
      <c r="L84" s="40"/>
      <c r="M84" s="250" t="str">
        <f>E19</f>
        <v>AIP projekt s.r.o.</v>
      </c>
      <c r="N84" s="250"/>
      <c r="O84" s="250"/>
      <c r="P84" s="250"/>
      <c r="Q84" s="250"/>
      <c r="R84" s="41"/>
    </row>
    <row r="85" spans="2:47" s="1" customFormat="1" ht="14.45" customHeight="1">
      <c r="B85" s="39"/>
      <c r="C85" s="34" t="s">
        <v>29</v>
      </c>
      <c r="D85" s="40"/>
      <c r="E85" s="40"/>
      <c r="F85" s="32" t="str">
        <f>IF(E16="","",E16)</f>
        <v/>
      </c>
      <c r="G85" s="40"/>
      <c r="H85" s="40"/>
      <c r="I85" s="40"/>
      <c r="J85" s="40"/>
      <c r="K85" s="34" t="s">
        <v>33</v>
      </c>
      <c r="L85" s="40"/>
      <c r="M85" s="250" t="str">
        <f>E22</f>
        <v>Ing. Matúš Holova</v>
      </c>
      <c r="N85" s="250"/>
      <c r="O85" s="250"/>
      <c r="P85" s="250"/>
      <c r="Q85" s="250"/>
      <c r="R85" s="41"/>
    </row>
    <row r="86" spans="2:47" s="1" customFormat="1" ht="10.35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1"/>
    </row>
    <row r="87" spans="2:47" s="1" customFormat="1" ht="29.25" customHeight="1">
      <c r="B87" s="39"/>
      <c r="C87" s="301" t="s">
        <v>149</v>
      </c>
      <c r="D87" s="302"/>
      <c r="E87" s="302"/>
      <c r="F87" s="302"/>
      <c r="G87" s="302"/>
      <c r="H87" s="125"/>
      <c r="I87" s="125"/>
      <c r="J87" s="125"/>
      <c r="K87" s="125"/>
      <c r="L87" s="125"/>
      <c r="M87" s="125"/>
      <c r="N87" s="301" t="s">
        <v>150</v>
      </c>
      <c r="O87" s="302"/>
      <c r="P87" s="302"/>
      <c r="Q87" s="302"/>
      <c r="R87" s="41"/>
    </row>
    <row r="88" spans="2:47" s="1" customFormat="1" ht="10.35" customHeight="1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1"/>
    </row>
    <row r="89" spans="2:47" s="1" customFormat="1" ht="29.25" customHeight="1">
      <c r="B89" s="39"/>
      <c r="C89" s="133" t="s">
        <v>151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226">
        <f>N124</f>
        <v>0</v>
      </c>
      <c r="O89" s="298"/>
      <c r="P89" s="298"/>
      <c r="Q89" s="298"/>
      <c r="R89" s="41"/>
      <c r="AU89" s="23" t="s">
        <v>152</v>
      </c>
    </row>
    <row r="90" spans="2:47" s="7" customFormat="1" ht="24.95" customHeight="1">
      <c r="B90" s="134"/>
      <c r="C90" s="135"/>
      <c r="D90" s="136" t="s">
        <v>158</v>
      </c>
      <c r="E90" s="135"/>
      <c r="F90" s="135"/>
      <c r="G90" s="135"/>
      <c r="H90" s="135"/>
      <c r="I90" s="135"/>
      <c r="J90" s="135"/>
      <c r="K90" s="135"/>
      <c r="L90" s="135"/>
      <c r="M90" s="135"/>
      <c r="N90" s="291">
        <f>N125</f>
        <v>0</v>
      </c>
      <c r="O90" s="300"/>
      <c r="P90" s="300"/>
      <c r="Q90" s="300"/>
      <c r="R90" s="137"/>
    </row>
    <row r="91" spans="2:47" s="8" customFormat="1" ht="19.899999999999999" customHeight="1">
      <c r="B91" s="138"/>
      <c r="C91" s="103"/>
      <c r="D91" s="114" t="s">
        <v>780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1">
        <f>N126</f>
        <v>0</v>
      </c>
      <c r="O91" s="222"/>
      <c r="P91" s="222"/>
      <c r="Q91" s="222"/>
      <c r="R91" s="139"/>
    </row>
    <row r="92" spans="2:47" s="8" customFormat="1" ht="19.899999999999999" customHeight="1">
      <c r="B92" s="138"/>
      <c r="C92" s="103"/>
      <c r="D92" s="114" t="s">
        <v>159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1">
        <f>N136</f>
        <v>0</v>
      </c>
      <c r="O92" s="222"/>
      <c r="P92" s="222"/>
      <c r="Q92" s="222"/>
      <c r="R92" s="139"/>
    </row>
    <row r="93" spans="2:47" s="8" customFormat="1" ht="19.899999999999999" customHeight="1">
      <c r="B93" s="138"/>
      <c r="C93" s="103"/>
      <c r="D93" s="114" t="s">
        <v>160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21">
        <f>N157</f>
        <v>0</v>
      </c>
      <c r="O93" s="222"/>
      <c r="P93" s="222"/>
      <c r="Q93" s="222"/>
      <c r="R93" s="139"/>
    </row>
    <row r="94" spans="2:47" s="8" customFormat="1" ht="19.899999999999999" customHeight="1">
      <c r="B94" s="138"/>
      <c r="C94" s="103"/>
      <c r="D94" s="114" t="s">
        <v>161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21">
        <f>N164</f>
        <v>0</v>
      </c>
      <c r="O94" s="222"/>
      <c r="P94" s="222"/>
      <c r="Q94" s="222"/>
      <c r="R94" s="139"/>
    </row>
    <row r="95" spans="2:47" s="8" customFormat="1" ht="19.899999999999999" customHeight="1">
      <c r="B95" s="138"/>
      <c r="C95" s="103"/>
      <c r="D95" s="114" t="s">
        <v>781</v>
      </c>
      <c r="E95" s="103"/>
      <c r="F95" s="103"/>
      <c r="G95" s="103"/>
      <c r="H95" s="103"/>
      <c r="I95" s="103"/>
      <c r="J95" s="103"/>
      <c r="K95" s="103"/>
      <c r="L95" s="103"/>
      <c r="M95" s="103"/>
      <c r="N95" s="221">
        <f>N190</f>
        <v>0</v>
      </c>
      <c r="O95" s="222"/>
      <c r="P95" s="222"/>
      <c r="Q95" s="222"/>
      <c r="R95" s="139"/>
    </row>
    <row r="96" spans="2:47" s="7" customFormat="1" ht="21.75" customHeight="1">
      <c r="B96" s="134"/>
      <c r="C96" s="135"/>
      <c r="D96" s="136" t="s">
        <v>168</v>
      </c>
      <c r="E96" s="135"/>
      <c r="F96" s="135"/>
      <c r="G96" s="135"/>
      <c r="H96" s="135"/>
      <c r="I96" s="135"/>
      <c r="J96" s="135"/>
      <c r="K96" s="135"/>
      <c r="L96" s="135"/>
      <c r="M96" s="135"/>
      <c r="N96" s="290">
        <f>N198</f>
        <v>0</v>
      </c>
      <c r="O96" s="300"/>
      <c r="P96" s="300"/>
      <c r="Q96" s="300"/>
      <c r="R96" s="137"/>
    </row>
    <row r="97" spans="2:65" s="1" customFormat="1" ht="21.75" customHeight="1"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1"/>
    </row>
    <row r="98" spans="2:65" s="1" customFormat="1" ht="29.25" customHeight="1">
      <c r="B98" s="39"/>
      <c r="C98" s="133" t="s">
        <v>169</v>
      </c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298">
        <f>ROUND(N99+N100+N101+N102+N103+N104,2)</f>
        <v>0</v>
      </c>
      <c r="O98" s="299"/>
      <c r="P98" s="299"/>
      <c r="Q98" s="299"/>
      <c r="R98" s="41"/>
      <c r="T98" s="140"/>
      <c r="U98" s="141" t="s">
        <v>39</v>
      </c>
    </row>
    <row r="99" spans="2:65" s="1" customFormat="1" ht="18" customHeight="1">
      <c r="B99" s="142"/>
      <c r="C99" s="143"/>
      <c r="D99" s="257" t="s">
        <v>170</v>
      </c>
      <c r="E99" s="292"/>
      <c r="F99" s="292"/>
      <c r="G99" s="292"/>
      <c r="H99" s="292"/>
      <c r="I99" s="143"/>
      <c r="J99" s="143"/>
      <c r="K99" s="143"/>
      <c r="L99" s="143"/>
      <c r="M99" s="143"/>
      <c r="N99" s="231">
        <f>ROUND(N89*T99,2)</f>
        <v>0</v>
      </c>
      <c r="O99" s="293"/>
      <c r="P99" s="293"/>
      <c r="Q99" s="293"/>
      <c r="R99" s="145"/>
      <c r="S99" s="146"/>
      <c r="T99" s="147"/>
      <c r="U99" s="148" t="s">
        <v>42</v>
      </c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9" t="s">
        <v>171</v>
      </c>
      <c r="AZ99" s="146"/>
      <c r="BA99" s="146"/>
      <c r="BB99" s="146"/>
      <c r="BC99" s="146"/>
      <c r="BD99" s="146"/>
      <c r="BE99" s="150">
        <f t="shared" ref="BE99:BE104" si="0">IF(U99="základná",N99,0)</f>
        <v>0</v>
      </c>
      <c r="BF99" s="150">
        <f t="shared" ref="BF99:BF104" si="1">IF(U99="znížená",N99,0)</f>
        <v>0</v>
      </c>
      <c r="BG99" s="150">
        <f t="shared" ref="BG99:BG104" si="2">IF(U99="zákl. prenesená",N99,0)</f>
        <v>0</v>
      </c>
      <c r="BH99" s="150">
        <f t="shared" ref="BH99:BH104" si="3">IF(U99="zníž. prenesená",N99,0)</f>
        <v>0</v>
      </c>
      <c r="BI99" s="150">
        <f t="shared" ref="BI99:BI104" si="4">IF(U99="nulová",N99,0)</f>
        <v>0</v>
      </c>
      <c r="BJ99" s="149" t="s">
        <v>87</v>
      </c>
      <c r="BK99" s="146"/>
      <c r="BL99" s="146"/>
      <c r="BM99" s="146"/>
    </row>
    <row r="100" spans="2:65" s="1" customFormat="1" ht="18" customHeight="1">
      <c r="B100" s="142"/>
      <c r="C100" s="143"/>
      <c r="D100" s="257" t="s">
        <v>172</v>
      </c>
      <c r="E100" s="292"/>
      <c r="F100" s="292"/>
      <c r="G100" s="292"/>
      <c r="H100" s="292"/>
      <c r="I100" s="143"/>
      <c r="J100" s="143"/>
      <c r="K100" s="143"/>
      <c r="L100" s="143"/>
      <c r="M100" s="143"/>
      <c r="N100" s="231">
        <f>ROUND(N89*T100,2)</f>
        <v>0</v>
      </c>
      <c r="O100" s="293"/>
      <c r="P100" s="293"/>
      <c r="Q100" s="293"/>
      <c r="R100" s="145"/>
      <c r="S100" s="146"/>
      <c r="T100" s="147"/>
      <c r="U100" s="148" t="s">
        <v>42</v>
      </c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9" t="s">
        <v>171</v>
      </c>
      <c r="AZ100" s="146"/>
      <c r="BA100" s="146"/>
      <c r="BB100" s="146"/>
      <c r="BC100" s="146"/>
      <c r="BD100" s="146"/>
      <c r="BE100" s="150">
        <f t="shared" si="0"/>
        <v>0</v>
      </c>
      <c r="BF100" s="150">
        <f t="shared" si="1"/>
        <v>0</v>
      </c>
      <c r="BG100" s="150">
        <f t="shared" si="2"/>
        <v>0</v>
      </c>
      <c r="BH100" s="150">
        <f t="shared" si="3"/>
        <v>0</v>
      </c>
      <c r="BI100" s="150">
        <f t="shared" si="4"/>
        <v>0</v>
      </c>
      <c r="BJ100" s="149" t="s">
        <v>87</v>
      </c>
      <c r="BK100" s="146"/>
      <c r="BL100" s="146"/>
      <c r="BM100" s="146"/>
    </row>
    <row r="101" spans="2:65" s="1" customFormat="1" ht="18" customHeight="1">
      <c r="B101" s="142"/>
      <c r="C101" s="143"/>
      <c r="D101" s="257" t="s">
        <v>173</v>
      </c>
      <c r="E101" s="292"/>
      <c r="F101" s="292"/>
      <c r="G101" s="292"/>
      <c r="H101" s="292"/>
      <c r="I101" s="143"/>
      <c r="J101" s="143"/>
      <c r="K101" s="143"/>
      <c r="L101" s="143"/>
      <c r="M101" s="143"/>
      <c r="N101" s="231">
        <f>ROUND(N89*T101,2)</f>
        <v>0</v>
      </c>
      <c r="O101" s="293"/>
      <c r="P101" s="293"/>
      <c r="Q101" s="293"/>
      <c r="R101" s="145"/>
      <c r="S101" s="146"/>
      <c r="T101" s="147"/>
      <c r="U101" s="148" t="s">
        <v>42</v>
      </c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9" t="s">
        <v>171</v>
      </c>
      <c r="AZ101" s="146"/>
      <c r="BA101" s="146"/>
      <c r="BB101" s="146"/>
      <c r="BC101" s="146"/>
      <c r="BD101" s="146"/>
      <c r="BE101" s="150">
        <f t="shared" si="0"/>
        <v>0</v>
      </c>
      <c r="BF101" s="150">
        <f t="shared" si="1"/>
        <v>0</v>
      </c>
      <c r="BG101" s="150">
        <f t="shared" si="2"/>
        <v>0</v>
      </c>
      <c r="BH101" s="150">
        <f t="shared" si="3"/>
        <v>0</v>
      </c>
      <c r="BI101" s="150">
        <f t="shared" si="4"/>
        <v>0</v>
      </c>
      <c r="BJ101" s="149" t="s">
        <v>87</v>
      </c>
      <c r="BK101" s="146"/>
      <c r="BL101" s="146"/>
      <c r="BM101" s="146"/>
    </row>
    <row r="102" spans="2:65" s="1" customFormat="1" ht="18" customHeight="1">
      <c r="B102" s="142"/>
      <c r="C102" s="143"/>
      <c r="D102" s="257" t="s">
        <v>174</v>
      </c>
      <c r="E102" s="292"/>
      <c r="F102" s="292"/>
      <c r="G102" s="292"/>
      <c r="H102" s="292"/>
      <c r="I102" s="143"/>
      <c r="J102" s="143"/>
      <c r="K102" s="143"/>
      <c r="L102" s="143"/>
      <c r="M102" s="143"/>
      <c r="N102" s="231">
        <f>ROUND(N89*T102,2)</f>
        <v>0</v>
      </c>
      <c r="O102" s="293"/>
      <c r="P102" s="293"/>
      <c r="Q102" s="293"/>
      <c r="R102" s="145"/>
      <c r="S102" s="146"/>
      <c r="T102" s="147"/>
      <c r="U102" s="148" t="s">
        <v>42</v>
      </c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9" t="s">
        <v>171</v>
      </c>
      <c r="AZ102" s="146"/>
      <c r="BA102" s="146"/>
      <c r="BB102" s="146"/>
      <c r="BC102" s="146"/>
      <c r="BD102" s="146"/>
      <c r="BE102" s="150">
        <f t="shared" si="0"/>
        <v>0</v>
      </c>
      <c r="BF102" s="150">
        <f t="shared" si="1"/>
        <v>0</v>
      </c>
      <c r="BG102" s="150">
        <f t="shared" si="2"/>
        <v>0</v>
      </c>
      <c r="BH102" s="150">
        <f t="shared" si="3"/>
        <v>0</v>
      </c>
      <c r="BI102" s="150">
        <f t="shared" si="4"/>
        <v>0</v>
      </c>
      <c r="BJ102" s="149" t="s">
        <v>87</v>
      </c>
      <c r="BK102" s="146"/>
      <c r="BL102" s="146"/>
      <c r="BM102" s="146"/>
    </row>
    <row r="103" spans="2:65" s="1" customFormat="1" ht="18" customHeight="1">
      <c r="B103" s="142"/>
      <c r="C103" s="143"/>
      <c r="D103" s="257" t="s">
        <v>175</v>
      </c>
      <c r="E103" s="292"/>
      <c r="F103" s="292"/>
      <c r="G103" s="292"/>
      <c r="H103" s="292"/>
      <c r="I103" s="143"/>
      <c r="J103" s="143"/>
      <c r="K103" s="143"/>
      <c r="L103" s="143"/>
      <c r="M103" s="143"/>
      <c r="N103" s="231">
        <f>ROUND(N89*T103,2)</f>
        <v>0</v>
      </c>
      <c r="O103" s="293"/>
      <c r="P103" s="293"/>
      <c r="Q103" s="293"/>
      <c r="R103" s="145"/>
      <c r="S103" s="146"/>
      <c r="T103" s="147"/>
      <c r="U103" s="148" t="s">
        <v>42</v>
      </c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9" t="s">
        <v>171</v>
      </c>
      <c r="AZ103" s="146"/>
      <c r="BA103" s="146"/>
      <c r="BB103" s="146"/>
      <c r="BC103" s="146"/>
      <c r="BD103" s="146"/>
      <c r="BE103" s="150">
        <f t="shared" si="0"/>
        <v>0</v>
      </c>
      <c r="BF103" s="150">
        <f t="shared" si="1"/>
        <v>0</v>
      </c>
      <c r="BG103" s="150">
        <f t="shared" si="2"/>
        <v>0</v>
      </c>
      <c r="BH103" s="150">
        <f t="shared" si="3"/>
        <v>0</v>
      </c>
      <c r="BI103" s="150">
        <f t="shared" si="4"/>
        <v>0</v>
      </c>
      <c r="BJ103" s="149" t="s">
        <v>87</v>
      </c>
      <c r="BK103" s="146"/>
      <c r="BL103" s="146"/>
      <c r="BM103" s="146"/>
    </row>
    <row r="104" spans="2:65" s="1" customFormat="1" ht="18" customHeight="1">
      <c r="B104" s="142"/>
      <c r="C104" s="143"/>
      <c r="D104" s="144" t="s">
        <v>176</v>
      </c>
      <c r="E104" s="143"/>
      <c r="F104" s="143"/>
      <c r="G104" s="143"/>
      <c r="H104" s="143"/>
      <c r="I104" s="143"/>
      <c r="J104" s="143"/>
      <c r="K104" s="143"/>
      <c r="L104" s="143"/>
      <c r="M104" s="143"/>
      <c r="N104" s="231">
        <f>ROUND(N89*T104,2)</f>
        <v>0</v>
      </c>
      <c r="O104" s="293"/>
      <c r="P104" s="293"/>
      <c r="Q104" s="293"/>
      <c r="R104" s="145"/>
      <c r="S104" s="146"/>
      <c r="T104" s="151"/>
      <c r="U104" s="152" t="s">
        <v>42</v>
      </c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9" t="s">
        <v>177</v>
      </c>
      <c r="AZ104" s="146"/>
      <c r="BA104" s="146"/>
      <c r="BB104" s="146"/>
      <c r="BC104" s="146"/>
      <c r="BD104" s="146"/>
      <c r="BE104" s="150">
        <f t="shared" si="0"/>
        <v>0</v>
      </c>
      <c r="BF104" s="150">
        <f t="shared" si="1"/>
        <v>0</v>
      </c>
      <c r="BG104" s="150">
        <f t="shared" si="2"/>
        <v>0</v>
      </c>
      <c r="BH104" s="150">
        <f t="shared" si="3"/>
        <v>0</v>
      </c>
      <c r="BI104" s="150">
        <f t="shared" si="4"/>
        <v>0</v>
      </c>
      <c r="BJ104" s="149" t="s">
        <v>87</v>
      </c>
      <c r="BK104" s="146"/>
      <c r="BL104" s="146"/>
      <c r="BM104" s="146"/>
    </row>
    <row r="105" spans="2:65" s="1" customFormat="1"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1"/>
    </row>
    <row r="106" spans="2:65" s="1" customFormat="1" ht="29.25" customHeight="1">
      <c r="B106" s="39"/>
      <c r="C106" s="124" t="s">
        <v>136</v>
      </c>
      <c r="D106" s="125"/>
      <c r="E106" s="125"/>
      <c r="F106" s="125"/>
      <c r="G106" s="125"/>
      <c r="H106" s="125"/>
      <c r="I106" s="125"/>
      <c r="J106" s="125"/>
      <c r="K106" s="125"/>
      <c r="L106" s="232">
        <f>ROUND(SUM(N89+N98),2)</f>
        <v>0</v>
      </c>
      <c r="M106" s="232"/>
      <c r="N106" s="232"/>
      <c r="O106" s="232"/>
      <c r="P106" s="232"/>
      <c r="Q106" s="232"/>
      <c r="R106" s="41"/>
    </row>
    <row r="107" spans="2:65" s="1" customFormat="1" ht="6.95" customHeight="1">
      <c r="B107" s="63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5"/>
    </row>
    <row r="111" spans="2:65" s="1" customFormat="1" ht="6.95" customHeight="1">
      <c r="B111" s="66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8"/>
    </row>
    <row r="112" spans="2:65" s="1" customFormat="1" ht="36.950000000000003" customHeight="1">
      <c r="B112" s="39"/>
      <c r="C112" s="242" t="s">
        <v>178</v>
      </c>
      <c r="D112" s="294"/>
      <c r="E112" s="294"/>
      <c r="F112" s="294"/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  <c r="Q112" s="294"/>
      <c r="R112" s="41"/>
    </row>
    <row r="113" spans="2:65" s="1" customFormat="1" ht="6.95" customHeight="1"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1"/>
    </row>
    <row r="114" spans="2:65" s="1" customFormat="1" ht="30" customHeight="1">
      <c r="B114" s="39"/>
      <c r="C114" s="34" t="s">
        <v>18</v>
      </c>
      <c r="D114" s="40"/>
      <c r="E114" s="40"/>
      <c r="F114" s="295" t="str">
        <f>F6</f>
        <v>Komunitné centrum Vyšný Orlík</v>
      </c>
      <c r="G114" s="296"/>
      <c r="H114" s="296"/>
      <c r="I114" s="296"/>
      <c r="J114" s="296"/>
      <c r="K114" s="296"/>
      <c r="L114" s="296"/>
      <c r="M114" s="296"/>
      <c r="N114" s="296"/>
      <c r="O114" s="296"/>
      <c r="P114" s="296"/>
      <c r="Q114" s="40"/>
      <c r="R114" s="41"/>
    </row>
    <row r="115" spans="2:65" ht="30" customHeight="1">
      <c r="B115" s="27"/>
      <c r="C115" s="34" t="s">
        <v>143</v>
      </c>
      <c r="D115" s="30"/>
      <c r="E115" s="30"/>
      <c r="F115" s="295" t="s">
        <v>144</v>
      </c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30"/>
      <c r="R115" s="28"/>
    </row>
    <row r="116" spans="2:65" s="1" customFormat="1" ht="36.950000000000003" customHeight="1">
      <c r="B116" s="39"/>
      <c r="C116" s="73" t="s">
        <v>145</v>
      </c>
      <c r="D116" s="40"/>
      <c r="E116" s="40"/>
      <c r="F116" s="244" t="str">
        <f>F8</f>
        <v>004 - Zateplenie strechy a nová strešná krytina</v>
      </c>
      <c r="G116" s="294"/>
      <c r="H116" s="294"/>
      <c r="I116" s="294"/>
      <c r="J116" s="294"/>
      <c r="K116" s="294"/>
      <c r="L116" s="294"/>
      <c r="M116" s="294"/>
      <c r="N116" s="294"/>
      <c r="O116" s="294"/>
      <c r="P116" s="294"/>
      <c r="Q116" s="40"/>
      <c r="R116" s="41"/>
    </row>
    <row r="117" spans="2:65" s="1" customFormat="1" ht="6.95" customHeight="1"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1"/>
    </row>
    <row r="118" spans="2:65" s="1" customFormat="1" ht="18" customHeight="1">
      <c r="B118" s="39"/>
      <c r="C118" s="34" t="s">
        <v>22</v>
      </c>
      <c r="D118" s="40"/>
      <c r="E118" s="40"/>
      <c r="F118" s="32" t="str">
        <f>F10</f>
        <v>Vyšný Orlík</v>
      </c>
      <c r="G118" s="40"/>
      <c r="H118" s="40"/>
      <c r="I118" s="40"/>
      <c r="J118" s="40"/>
      <c r="K118" s="34" t="s">
        <v>24</v>
      </c>
      <c r="L118" s="40"/>
      <c r="M118" s="297" t="str">
        <f>IF(O10="","",O10)</f>
        <v/>
      </c>
      <c r="N118" s="297"/>
      <c r="O118" s="297"/>
      <c r="P118" s="297"/>
      <c r="Q118" s="40"/>
      <c r="R118" s="41"/>
    </row>
    <row r="119" spans="2:65" s="1" customFormat="1" ht="6.95" customHeight="1"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1"/>
    </row>
    <row r="120" spans="2:65" s="1" customFormat="1" ht="15">
      <c r="B120" s="39"/>
      <c r="C120" s="34" t="s">
        <v>25</v>
      </c>
      <c r="D120" s="40"/>
      <c r="E120" s="40"/>
      <c r="F120" s="32" t="str">
        <f>E13</f>
        <v xml:space="preserve"> </v>
      </c>
      <c r="G120" s="40"/>
      <c r="H120" s="40"/>
      <c r="I120" s="40"/>
      <c r="J120" s="40"/>
      <c r="K120" s="34" t="s">
        <v>30</v>
      </c>
      <c r="L120" s="40"/>
      <c r="M120" s="250" t="str">
        <f>E19</f>
        <v>AIP projekt s.r.o.</v>
      </c>
      <c r="N120" s="250"/>
      <c r="O120" s="250"/>
      <c r="P120" s="250"/>
      <c r="Q120" s="250"/>
      <c r="R120" s="41"/>
    </row>
    <row r="121" spans="2:65" s="1" customFormat="1" ht="14.45" customHeight="1">
      <c r="B121" s="39"/>
      <c r="C121" s="34" t="s">
        <v>29</v>
      </c>
      <c r="D121" s="40"/>
      <c r="E121" s="40"/>
      <c r="F121" s="32" t="str">
        <f>IF(E16="","",E16)</f>
        <v/>
      </c>
      <c r="G121" s="40"/>
      <c r="H121" s="40"/>
      <c r="I121" s="40"/>
      <c r="J121" s="40"/>
      <c r="K121" s="34" t="s">
        <v>33</v>
      </c>
      <c r="L121" s="40"/>
      <c r="M121" s="250" t="str">
        <f>E22</f>
        <v>Ing. Matúš Holova</v>
      </c>
      <c r="N121" s="250"/>
      <c r="O121" s="250"/>
      <c r="P121" s="250"/>
      <c r="Q121" s="250"/>
      <c r="R121" s="41"/>
    </row>
    <row r="122" spans="2:65" s="1" customFormat="1" ht="10.35" customHeight="1"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1"/>
    </row>
    <row r="123" spans="2:65" s="9" customFormat="1" ht="29.25" customHeight="1">
      <c r="B123" s="153"/>
      <c r="C123" s="154" t="s">
        <v>179</v>
      </c>
      <c r="D123" s="155" t="s">
        <v>180</v>
      </c>
      <c r="E123" s="155" t="s">
        <v>57</v>
      </c>
      <c r="F123" s="286" t="s">
        <v>181</v>
      </c>
      <c r="G123" s="286"/>
      <c r="H123" s="286"/>
      <c r="I123" s="286"/>
      <c r="J123" s="155" t="s">
        <v>182</v>
      </c>
      <c r="K123" s="155" t="s">
        <v>183</v>
      </c>
      <c r="L123" s="286" t="s">
        <v>184</v>
      </c>
      <c r="M123" s="286"/>
      <c r="N123" s="286" t="s">
        <v>150</v>
      </c>
      <c r="O123" s="286"/>
      <c r="P123" s="286"/>
      <c r="Q123" s="287"/>
      <c r="R123" s="156"/>
      <c r="T123" s="80" t="s">
        <v>185</v>
      </c>
      <c r="U123" s="81" t="s">
        <v>39</v>
      </c>
      <c r="V123" s="81" t="s">
        <v>186</v>
      </c>
      <c r="W123" s="81" t="s">
        <v>187</v>
      </c>
      <c r="X123" s="81" t="s">
        <v>188</v>
      </c>
      <c r="Y123" s="81" t="s">
        <v>189</v>
      </c>
      <c r="Z123" s="81" t="s">
        <v>190</v>
      </c>
      <c r="AA123" s="82" t="s">
        <v>191</v>
      </c>
    </row>
    <row r="124" spans="2:65" s="1" customFormat="1" ht="29.25" customHeight="1">
      <c r="B124" s="39"/>
      <c r="C124" s="84" t="s">
        <v>147</v>
      </c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288">
        <f>BK124</f>
        <v>0</v>
      </c>
      <c r="O124" s="289"/>
      <c r="P124" s="289"/>
      <c r="Q124" s="289"/>
      <c r="R124" s="41"/>
      <c r="T124" s="83"/>
      <c r="U124" s="55"/>
      <c r="V124" s="55"/>
      <c r="W124" s="157">
        <f>W125+W198</f>
        <v>0</v>
      </c>
      <c r="X124" s="55"/>
      <c r="Y124" s="157">
        <f>Y125+Y198</f>
        <v>8.1112142700000014</v>
      </c>
      <c r="Z124" s="55"/>
      <c r="AA124" s="158">
        <f>AA125+AA198</f>
        <v>0</v>
      </c>
      <c r="AT124" s="23" t="s">
        <v>74</v>
      </c>
      <c r="AU124" s="23" t="s">
        <v>152</v>
      </c>
      <c r="BK124" s="159">
        <f>BK125+BK198</f>
        <v>0</v>
      </c>
    </row>
    <row r="125" spans="2:65" s="10" customFormat="1" ht="37.35" customHeight="1">
      <c r="B125" s="160"/>
      <c r="C125" s="161"/>
      <c r="D125" s="162" t="s">
        <v>158</v>
      </c>
      <c r="E125" s="162"/>
      <c r="F125" s="162"/>
      <c r="G125" s="162"/>
      <c r="H125" s="162"/>
      <c r="I125" s="162"/>
      <c r="J125" s="162"/>
      <c r="K125" s="162"/>
      <c r="L125" s="162"/>
      <c r="M125" s="162"/>
      <c r="N125" s="290">
        <f>BK125</f>
        <v>0</v>
      </c>
      <c r="O125" s="291"/>
      <c r="P125" s="291"/>
      <c r="Q125" s="291"/>
      <c r="R125" s="163"/>
      <c r="T125" s="164"/>
      <c r="U125" s="161"/>
      <c r="V125" s="161"/>
      <c r="W125" s="165">
        <f>W126+W136+W157+W164+W190</f>
        <v>0</v>
      </c>
      <c r="X125" s="161"/>
      <c r="Y125" s="165">
        <f>Y126+Y136+Y157+Y164+Y190</f>
        <v>8.1112142700000014</v>
      </c>
      <c r="Z125" s="161"/>
      <c r="AA125" s="166">
        <f>AA126+AA136+AA157+AA164+AA190</f>
        <v>0</v>
      </c>
      <c r="AR125" s="167" t="s">
        <v>87</v>
      </c>
      <c r="AT125" s="168" t="s">
        <v>74</v>
      </c>
      <c r="AU125" s="168" t="s">
        <v>75</v>
      </c>
      <c r="AY125" s="167" t="s">
        <v>192</v>
      </c>
      <c r="BK125" s="169">
        <f>BK126+BK136+BK157+BK164+BK190</f>
        <v>0</v>
      </c>
    </row>
    <row r="126" spans="2:65" s="10" customFormat="1" ht="19.899999999999999" customHeight="1">
      <c r="B126" s="160"/>
      <c r="C126" s="161"/>
      <c r="D126" s="170" t="s">
        <v>780</v>
      </c>
      <c r="E126" s="170"/>
      <c r="F126" s="170"/>
      <c r="G126" s="170"/>
      <c r="H126" s="170"/>
      <c r="I126" s="170"/>
      <c r="J126" s="170"/>
      <c r="K126" s="170"/>
      <c r="L126" s="170"/>
      <c r="M126" s="170"/>
      <c r="N126" s="280">
        <f>BK126</f>
        <v>0</v>
      </c>
      <c r="O126" s="281"/>
      <c r="P126" s="281"/>
      <c r="Q126" s="281"/>
      <c r="R126" s="163"/>
      <c r="T126" s="164"/>
      <c r="U126" s="161"/>
      <c r="V126" s="161"/>
      <c r="W126" s="165">
        <f>SUM(W127:W135)</f>
        <v>0</v>
      </c>
      <c r="X126" s="161"/>
      <c r="Y126" s="165">
        <f>SUM(Y127:Y135)</f>
        <v>0.96028272000000003</v>
      </c>
      <c r="Z126" s="161"/>
      <c r="AA126" s="166">
        <f>SUM(AA127:AA135)</f>
        <v>0</v>
      </c>
      <c r="AR126" s="167" t="s">
        <v>87</v>
      </c>
      <c r="AT126" s="168" t="s">
        <v>74</v>
      </c>
      <c r="AU126" s="168" t="s">
        <v>82</v>
      </c>
      <c r="AY126" s="167" t="s">
        <v>192</v>
      </c>
      <c r="BK126" s="169">
        <f>SUM(BK127:BK135)</f>
        <v>0</v>
      </c>
    </row>
    <row r="127" spans="2:65" s="1" customFormat="1" ht="38.25" customHeight="1">
      <c r="B127" s="142"/>
      <c r="C127" s="171" t="s">
        <v>82</v>
      </c>
      <c r="D127" s="171" t="s">
        <v>193</v>
      </c>
      <c r="E127" s="172" t="s">
        <v>913</v>
      </c>
      <c r="F127" s="268" t="s">
        <v>914</v>
      </c>
      <c r="G127" s="268"/>
      <c r="H127" s="268"/>
      <c r="I127" s="268"/>
      <c r="J127" s="173" t="s">
        <v>196</v>
      </c>
      <c r="K127" s="174">
        <v>143.55799999999999</v>
      </c>
      <c r="L127" s="277">
        <v>0</v>
      </c>
      <c r="M127" s="277"/>
      <c r="N127" s="267">
        <f>ROUND(L127*K127,2)</f>
        <v>0</v>
      </c>
      <c r="O127" s="267"/>
      <c r="P127" s="267"/>
      <c r="Q127" s="267"/>
      <c r="R127" s="145"/>
      <c r="T127" s="175" t="s">
        <v>5</v>
      </c>
      <c r="U127" s="48" t="s">
        <v>42</v>
      </c>
      <c r="V127" s="40"/>
      <c r="W127" s="176">
        <f>V127*K127</f>
        <v>0</v>
      </c>
      <c r="X127" s="176">
        <v>2.4000000000000001E-4</v>
      </c>
      <c r="Y127" s="176">
        <f>X127*K127</f>
        <v>3.4453919999999999E-2</v>
      </c>
      <c r="Z127" s="176">
        <v>0</v>
      </c>
      <c r="AA127" s="177">
        <f>Z127*K127</f>
        <v>0</v>
      </c>
      <c r="AR127" s="23" t="s">
        <v>294</v>
      </c>
      <c r="AT127" s="23" t="s">
        <v>193</v>
      </c>
      <c r="AU127" s="23" t="s">
        <v>87</v>
      </c>
      <c r="AY127" s="23" t="s">
        <v>192</v>
      </c>
      <c r="BE127" s="118">
        <f>IF(U127="základná",N127,0)</f>
        <v>0</v>
      </c>
      <c r="BF127" s="118">
        <f>IF(U127="znížená",N127,0)</f>
        <v>0</v>
      </c>
      <c r="BG127" s="118">
        <f>IF(U127="zákl. prenesená",N127,0)</f>
        <v>0</v>
      </c>
      <c r="BH127" s="118">
        <f>IF(U127="zníž. prenesená",N127,0)</f>
        <v>0</v>
      </c>
      <c r="BI127" s="118">
        <f>IF(U127="nulová",N127,0)</f>
        <v>0</v>
      </c>
      <c r="BJ127" s="23" t="s">
        <v>87</v>
      </c>
      <c r="BK127" s="118">
        <f>ROUND(L127*K127,2)</f>
        <v>0</v>
      </c>
      <c r="BL127" s="23" t="s">
        <v>294</v>
      </c>
      <c r="BM127" s="23" t="s">
        <v>915</v>
      </c>
    </row>
    <row r="128" spans="2:65" s="11" customFormat="1" ht="16.5" customHeight="1">
      <c r="B128" s="178"/>
      <c r="C128" s="179"/>
      <c r="D128" s="179"/>
      <c r="E128" s="180" t="s">
        <v>5</v>
      </c>
      <c r="F128" s="269" t="s">
        <v>916</v>
      </c>
      <c r="G128" s="270"/>
      <c r="H128" s="270"/>
      <c r="I128" s="270"/>
      <c r="J128" s="179"/>
      <c r="K128" s="180" t="s">
        <v>5</v>
      </c>
      <c r="L128" s="179"/>
      <c r="M128" s="179"/>
      <c r="N128" s="179"/>
      <c r="O128" s="179"/>
      <c r="P128" s="179"/>
      <c r="Q128" s="179"/>
      <c r="R128" s="181"/>
      <c r="T128" s="182"/>
      <c r="U128" s="179"/>
      <c r="V128" s="179"/>
      <c r="W128" s="179"/>
      <c r="X128" s="179"/>
      <c r="Y128" s="179"/>
      <c r="Z128" s="179"/>
      <c r="AA128" s="183"/>
      <c r="AT128" s="184" t="s">
        <v>216</v>
      </c>
      <c r="AU128" s="184" t="s">
        <v>87</v>
      </c>
      <c r="AV128" s="11" t="s">
        <v>82</v>
      </c>
      <c r="AW128" s="11" t="s">
        <v>32</v>
      </c>
      <c r="AX128" s="11" t="s">
        <v>75</v>
      </c>
      <c r="AY128" s="184" t="s">
        <v>192</v>
      </c>
    </row>
    <row r="129" spans="2:65" s="12" customFormat="1" ht="16.5" customHeight="1">
      <c r="B129" s="185"/>
      <c r="C129" s="186"/>
      <c r="D129" s="186"/>
      <c r="E129" s="187" t="s">
        <v>5</v>
      </c>
      <c r="F129" s="271" t="s">
        <v>917</v>
      </c>
      <c r="G129" s="272"/>
      <c r="H129" s="272"/>
      <c r="I129" s="272"/>
      <c r="J129" s="186"/>
      <c r="K129" s="188">
        <v>143.55799999999999</v>
      </c>
      <c r="L129" s="186"/>
      <c r="M129" s="186"/>
      <c r="N129" s="186"/>
      <c r="O129" s="186"/>
      <c r="P129" s="186"/>
      <c r="Q129" s="186"/>
      <c r="R129" s="189"/>
      <c r="T129" s="190"/>
      <c r="U129" s="186"/>
      <c r="V129" s="186"/>
      <c r="W129" s="186"/>
      <c r="X129" s="186"/>
      <c r="Y129" s="186"/>
      <c r="Z129" s="186"/>
      <c r="AA129" s="191"/>
      <c r="AT129" s="192" t="s">
        <v>216</v>
      </c>
      <c r="AU129" s="192" t="s">
        <v>87</v>
      </c>
      <c r="AV129" s="12" t="s">
        <v>87</v>
      </c>
      <c r="AW129" s="12" t="s">
        <v>32</v>
      </c>
      <c r="AX129" s="12" t="s">
        <v>82</v>
      </c>
      <c r="AY129" s="192" t="s">
        <v>192</v>
      </c>
    </row>
    <row r="130" spans="2:65" s="1" customFormat="1" ht="38.25" customHeight="1">
      <c r="B130" s="142"/>
      <c r="C130" s="215" t="s">
        <v>87</v>
      </c>
      <c r="D130" s="215" t="s">
        <v>656</v>
      </c>
      <c r="E130" s="216" t="s">
        <v>918</v>
      </c>
      <c r="F130" s="321" t="s">
        <v>919</v>
      </c>
      <c r="G130" s="321"/>
      <c r="H130" s="321"/>
      <c r="I130" s="321"/>
      <c r="J130" s="217" t="s">
        <v>196</v>
      </c>
      <c r="K130" s="218">
        <v>71.778999999999996</v>
      </c>
      <c r="L130" s="319">
        <v>0</v>
      </c>
      <c r="M130" s="319"/>
      <c r="N130" s="320">
        <f>ROUND(L130*K130,2)</f>
        <v>0</v>
      </c>
      <c r="O130" s="267"/>
      <c r="P130" s="267"/>
      <c r="Q130" s="267"/>
      <c r="R130" s="145"/>
      <c r="T130" s="175" t="s">
        <v>5</v>
      </c>
      <c r="U130" s="48" t="s">
        <v>42</v>
      </c>
      <c r="V130" s="40"/>
      <c r="W130" s="176">
        <f>V130*K130</f>
        <v>0</v>
      </c>
      <c r="X130" s="176">
        <v>3.0000000000000001E-3</v>
      </c>
      <c r="Y130" s="176">
        <f>X130*K130</f>
        <v>0.215337</v>
      </c>
      <c r="Z130" s="176">
        <v>0</v>
      </c>
      <c r="AA130" s="177">
        <f>Z130*K130</f>
        <v>0</v>
      </c>
      <c r="AR130" s="23" t="s">
        <v>436</v>
      </c>
      <c r="AT130" s="23" t="s">
        <v>656</v>
      </c>
      <c r="AU130" s="23" t="s">
        <v>87</v>
      </c>
      <c r="AY130" s="23" t="s">
        <v>192</v>
      </c>
      <c r="BE130" s="118">
        <f>IF(U130="základná",N130,0)</f>
        <v>0</v>
      </c>
      <c r="BF130" s="118">
        <f>IF(U130="znížená",N130,0)</f>
        <v>0</v>
      </c>
      <c r="BG130" s="118">
        <f>IF(U130="zákl. prenesená",N130,0)</f>
        <v>0</v>
      </c>
      <c r="BH130" s="118">
        <f>IF(U130="zníž. prenesená",N130,0)</f>
        <v>0</v>
      </c>
      <c r="BI130" s="118">
        <f>IF(U130="nulová",N130,0)</f>
        <v>0</v>
      </c>
      <c r="BJ130" s="23" t="s">
        <v>87</v>
      </c>
      <c r="BK130" s="118">
        <f>ROUND(L130*K130,2)</f>
        <v>0</v>
      </c>
      <c r="BL130" s="23" t="s">
        <v>294</v>
      </c>
      <c r="BM130" s="23" t="s">
        <v>920</v>
      </c>
    </row>
    <row r="131" spans="2:65" s="1" customFormat="1" ht="38.25" customHeight="1">
      <c r="B131" s="142"/>
      <c r="C131" s="215" t="s">
        <v>202</v>
      </c>
      <c r="D131" s="215" t="s">
        <v>656</v>
      </c>
      <c r="E131" s="216" t="s">
        <v>921</v>
      </c>
      <c r="F131" s="321" t="s">
        <v>922</v>
      </c>
      <c r="G131" s="321"/>
      <c r="H131" s="321"/>
      <c r="I131" s="321"/>
      <c r="J131" s="217" t="s">
        <v>196</v>
      </c>
      <c r="K131" s="218">
        <v>71.778999999999996</v>
      </c>
      <c r="L131" s="319">
        <v>0</v>
      </c>
      <c r="M131" s="319"/>
      <c r="N131" s="320">
        <f>ROUND(L131*K131,2)</f>
        <v>0</v>
      </c>
      <c r="O131" s="267"/>
      <c r="P131" s="267"/>
      <c r="Q131" s="267"/>
      <c r="R131" s="145"/>
      <c r="T131" s="175" t="s">
        <v>5</v>
      </c>
      <c r="U131" s="48" t="s">
        <v>42</v>
      </c>
      <c r="V131" s="40"/>
      <c r="W131" s="176">
        <f>V131*K131</f>
        <v>0</v>
      </c>
      <c r="X131" s="176">
        <v>4.7999999999999996E-3</v>
      </c>
      <c r="Y131" s="176">
        <f>X131*K131</f>
        <v>0.34453919999999993</v>
      </c>
      <c r="Z131" s="176">
        <v>0</v>
      </c>
      <c r="AA131" s="177">
        <f>Z131*K131</f>
        <v>0</v>
      </c>
      <c r="AR131" s="23" t="s">
        <v>436</v>
      </c>
      <c r="AT131" s="23" t="s">
        <v>656</v>
      </c>
      <c r="AU131" s="23" t="s">
        <v>87</v>
      </c>
      <c r="AY131" s="23" t="s">
        <v>192</v>
      </c>
      <c r="BE131" s="118">
        <f>IF(U131="základná",N131,0)</f>
        <v>0</v>
      </c>
      <c r="BF131" s="118">
        <f>IF(U131="znížená",N131,0)</f>
        <v>0</v>
      </c>
      <c r="BG131" s="118">
        <f>IF(U131="zákl. prenesená",N131,0)</f>
        <v>0</v>
      </c>
      <c r="BH131" s="118">
        <f>IF(U131="zníž. prenesená",N131,0)</f>
        <v>0</v>
      </c>
      <c r="BI131" s="118">
        <f>IF(U131="nulová",N131,0)</f>
        <v>0</v>
      </c>
      <c r="BJ131" s="23" t="s">
        <v>87</v>
      </c>
      <c r="BK131" s="118">
        <f>ROUND(L131*K131,2)</f>
        <v>0</v>
      </c>
      <c r="BL131" s="23" t="s">
        <v>294</v>
      </c>
      <c r="BM131" s="23" t="s">
        <v>923</v>
      </c>
    </row>
    <row r="132" spans="2:65" s="1" customFormat="1" ht="51" customHeight="1">
      <c r="B132" s="142"/>
      <c r="C132" s="171" t="s">
        <v>197</v>
      </c>
      <c r="D132" s="171" t="s">
        <v>193</v>
      </c>
      <c r="E132" s="172" t="s">
        <v>924</v>
      </c>
      <c r="F132" s="268" t="s">
        <v>925</v>
      </c>
      <c r="G132" s="268"/>
      <c r="H132" s="268"/>
      <c r="I132" s="268"/>
      <c r="J132" s="173" t="s">
        <v>196</v>
      </c>
      <c r="K132" s="174">
        <v>72.180000000000007</v>
      </c>
      <c r="L132" s="277">
        <v>0</v>
      </c>
      <c r="M132" s="277"/>
      <c r="N132" s="267">
        <f>ROUND(L132*K132,2)</f>
        <v>0</v>
      </c>
      <c r="O132" s="267"/>
      <c r="P132" s="267"/>
      <c r="Q132" s="267"/>
      <c r="R132" s="145"/>
      <c r="T132" s="175" t="s">
        <v>5</v>
      </c>
      <c r="U132" s="48" t="s">
        <v>42</v>
      </c>
      <c r="V132" s="40"/>
      <c r="W132" s="176">
        <f>V132*K132</f>
        <v>0</v>
      </c>
      <c r="X132" s="176">
        <v>5.2999999999999998E-4</v>
      </c>
      <c r="Y132" s="176">
        <f>X132*K132</f>
        <v>3.8255400000000002E-2</v>
      </c>
      <c r="Z132" s="176">
        <v>0</v>
      </c>
      <c r="AA132" s="177">
        <f>Z132*K132</f>
        <v>0</v>
      </c>
      <c r="AR132" s="23" t="s">
        <v>294</v>
      </c>
      <c r="AT132" s="23" t="s">
        <v>193</v>
      </c>
      <c r="AU132" s="23" t="s">
        <v>87</v>
      </c>
      <c r="AY132" s="23" t="s">
        <v>192</v>
      </c>
      <c r="BE132" s="118">
        <f>IF(U132="základná",N132,0)</f>
        <v>0</v>
      </c>
      <c r="BF132" s="118">
        <f>IF(U132="znížená",N132,0)</f>
        <v>0</v>
      </c>
      <c r="BG132" s="118">
        <f>IF(U132="zákl. prenesená",N132,0)</f>
        <v>0</v>
      </c>
      <c r="BH132" s="118">
        <f>IF(U132="zníž. prenesená",N132,0)</f>
        <v>0</v>
      </c>
      <c r="BI132" s="118">
        <f>IF(U132="nulová",N132,0)</f>
        <v>0</v>
      </c>
      <c r="BJ132" s="23" t="s">
        <v>87</v>
      </c>
      <c r="BK132" s="118">
        <f>ROUND(L132*K132,2)</f>
        <v>0</v>
      </c>
      <c r="BL132" s="23" t="s">
        <v>294</v>
      </c>
      <c r="BM132" s="23" t="s">
        <v>926</v>
      </c>
    </row>
    <row r="133" spans="2:65" s="11" customFormat="1" ht="16.5" customHeight="1">
      <c r="B133" s="178"/>
      <c r="C133" s="179"/>
      <c r="D133" s="179"/>
      <c r="E133" s="180" t="s">
        <v>5</v>
      </c>
      <c r="F133" s="269" t="s">
        <v>927</v>
      </c>
      <c r="G133" s="270"/>
      <c r="H133" s="270"/>
      <c r="I133" s="270"/>
      <c r="J133" s="179"/>
      <c r="K133" s="180" t="s">
        <v>5</v>
      </c>
      <c r="L133" s="179"/>
      <c r="M133" s="179"/>
      <c r="N133" s="179"/>
      <c r="O133" s="179"/>
      <c r="P133" s="179"/>
      <c r="Q133" s="179"/>
      <c r="R133" s="181"/>
      <c r="T133" s="182"/>
      <c r="U133" s="179"/>
      <c r="V133" s="179"/>
      <c r="W133" s="179"/>
      <c r="X133" s="179"/>
      <c r="Y133" s="179"/>
      <c r="Z133" s="179"/>
      <c r="AA133" s="183"/>
      <c r="AT133" s="184" t="s">
        <v>216</v>
      </c>
      <c r="AU133" s="184" t="s">
        <v>87</v>
      </c>
      <c r="AV133" s="11" t="s">
        <v>82</v>
      </c>
      <c r="AW133" s="11" t="s">
        <v>32</v>
      </c>
      <c r="AX133" s="11" t="s">
        <v>75</v>
      </c>
      <c r="AY133" s="184" t="s">
        <v>192</v>
      </c>
    </row>
    <row r="134" spans="2:65" s="12" customFormat="1" ht="16.5" customHeight="1">
      <c r="B134" s="185"/>
      <c r="C134" s="186"/>
      <c r="D134" s="186"/>
      <c r="E134" s="187" t="s">
        <v>5</v>
      </c>
      <c r="F134" s="271" t="s">
        <v>928</v>
      </c>
      <c r="G134" s="272"/>
      <c r="H134" s="272"/>
      <c r="I134" s="272"/>
      <c r="J134" s="186"/>
      <c r="K134" s="188">
        <v>72.180000000000007</v>
      </c>
      <c r="L134" s="186"/>
      <c r="M134" s="186"/>
      <c r="N134" s="186"/>
      <c r="O134" s="186"/>
      <c r="P134" s="186"/>
      <c r="Q134" s="186"/>
      <c r="R134" s="189"/>
      <c r="T134" s="190"/>
      <c r="U134" s="186"/>
      <c r="V134" s="186"/>
      <c r="W134" s="186"/>
      <c r="X134" s="186"/>
      <c r="Y134" s="186"/>
      <c r="Z134" s="186"/>
      <c r="AA134" s="191"/>
      <c r="AT134" s="192" t="s">
        <v>216</v>
      </c>
      <c r="AU134" s="192" t="s">
        <v>87</v>
      </c>
      <c r="AV134" s="12" t="s">
        <v>87</v>
      </c>
      <c r="AW134" s="12" t="s">
        <v>32</v>
      </c>
      <c r="AX134" s="12" t="s">
        <v>82</v>
      </c>
      <c r="AY134" s="192" t="s">
        <v>192</v>
      </c>
    </row>
    <row r="135" spans="2:65" s="1" customFormat="1" ht="51" customHeight="1">
      <c r="B135" s="142"/>
      <c r="C135" s="215" t="s">
        <v>210</v>
      </c>
      <c r="D135" s="215" t="s">
        <v>656</v>
      </c>
      <c r="E135" s="216" t="s">
        <v>929</v>
      </c>
      <c r="F135" s="321" t="s">
        <v>930</v>
      </c>
      <c r="G135" s="321"/>
      <c r="H135" s="321"/>
      <c r="I135" s="321"/>
      <c r="J135" s="217" t="s">
        <v>196</v>
      </c>
      <c r="K135" s="218">
        <v>72.180000000000007</v>
      </c>
      <c r="L135" s="319">
        <v>0</v>
      </c>
      <c r="M135" s="319"/>
      <c r="N135" s="320">
        <f>ROUND(L135*K135,2)</f>
        <v>0</v>
      </c>
      <c r="O135" s="267"/>
      <c r="P135" s="267"/>
      <c r="Q135" s="267"/>
      <c r="R135" s="145"/>
      <c r="T135" s="175" t="s">
        <v>5</v>
      </c>
      <c r="U135" s="48" t="s">
        <v>42</v>
      </c>
      <c r="V135" s="40"/>
      <c r="W135" s="176">
        <f>V135*K135</f>
        <v>0</v>
      </c>
      <c r="X135" s="176">
        <v>4.5399999999999998E-3</v>
      </c>
      <c r="Y135" s="176">
        <f>X135*K135</f>
        <v>0.32769720000000002</v>
      </c>
      <c r="Z135" s="176">
        <v>0</v>
      </c>
      <c r="AA135" s="177">
        <f>Z135*K135</f>
        <v>0</v>
      </c>
      <c r="AR135" s="23" t="s">
        <v>436</v>
      </c>
      <c r="AT135" s="23" t="s">
        <v>656</v>
      </c>
      <c r="AU135" s="23" t="s">
        <v>87</v>
      </c>
      <c r="AY135" s="23" t="s">
        <v>192</v>
      </c>
      <c r="BE135" s="118">
        <f>IF(U135="základná",N135,0)</f>
        <v>0</v>
      </c>
      <c r="BF135" s="118">
        <f>IF(U135="znížená",N135,0)</f>
        <v>0</v>
      </c>
      <c r="BG135" s="118">
        <f>IF(U135="zákl. prenesená",N135,0)</f>
        <v>0</v>
      </c>
      <c r="BH135" s="118">
        <f>IF(U135="zníž. prenesená",N135,0)</f>
        <v>0</v>
      </c>
      <c r="BI135" s="118">
        <f>IF(U135="nulová",N135,0)</f>
        <v>0</v>
      </c>
      <c r="BJ135" s="23" t="s">
        <v>87</v>
      </c>
      <c r="BK135" s="118">
        <f>ROUND(L135*K135,2)</f>
        <v>0</v>
      </c>
      <c r="BL135" s="23" t="s">
        <v>294</v>
      </c>
      <c r="BM135" s="23" t="s">
        <v>931</v>
      </c>
    </row>
    <row r="136" spans="2:65" s="10" customFormat="1" ht="29.85" customHeight="1">
      <c r="B136" s="160"/>
      <c r="C136" s="161"/>
      <c r="D136" s="170" t="s">
        <v>159</v>
      </c>
      <c r="E136" s="170"/>
      <c r="F136" s="170"/>
      <c r="G136" s="170"/>
      <c r="H136" s="170"/>
      <c r="I136" s="170"/>
      <c r="J136" s="170"/>
      <c r="K136" s="170"/>
      <c r="L136" s="170"/>
      <c r="M136" s="170"/>
      <c r="N136" s="315">
        <f>BK136</f>
        <v>0</v>
      </c>
      <c r="O136" s="316"/>
      <c r="P136" s="316"/>
      <c r="Q136" s="316"/>
      <c r="R136" s="163"/>
      <c r="T136" s="164"/>
      <c r="U136" s="161"/>
      <c r="V136" s="161"/>
      <c r="W136" s="165">
        <f>SUM(W137:W156)</f>
        <v>0</v>
      </c>
      <c r="X136" s="161"/>
      <c r="Y136" s="165">
        <f>SUM(Y137:Y156)</f>
        <v>3.0943056800000006</v>
      </c>
      <c r="Z136" s="161"/>
      <c r="AA136" s="166">
        <f>SUM(AA137:AA156)</f>
        <v>0</v>
      </c>
      <c r="AR136" s="167" t="s">
        <v>87</v>
      </c>
      <c r="AT136" s="168" t="s">
        <v>74</v>
      </c>
      <c r="AU136" s="168" t="s">
        <v>82</v>
      </c>
      <c r="AY136" s="167" t="s">
        <v>192</v>
      </c>
      <c r="BK136" s="169">
        <f>SUM(BK137:BK156)</f>
        <v>0</v>
      </c>
    </row>
    <row r="137" spans="2:65" s="1" customFormat="1" ht="38.25" customHeight="1">
      <c r="B137" s="142"/>
      <c r="C137" s="171" t="s">
        <v>218</v>
      </c>
      <c r="D137" s="171" t="s">
        <v>193</v>
      </c>
      <c r="E137" s="172" t="s">
        <v>932</v>
      </c>
      <c r="F137" s="268" t="s">
        <v>933</v>
      </c>
      <c r="G137" s="268"/>
      <c r="H137" s="268"/>
      <c r="I137" s="268"/>
      <c r="J137" s="173" t="s">
        <v>467</v>
      </c>
      <c r="K137" s="174">
        <v>20</v>
      </c>
      <c r="L137" s="277">
        <v>0</v>
      </c>
      <c r="M137" s="277"/>
      <c r="N137" s="267">
        <f>ROUND(L137*K137,2)</f>
        <v>0</v>
      </c>
      <c r="O137" s="267"/>
      <c r="P137" s="267"/>
      <c r="Q137" s="267"/>
      <c r="R137" s="145"/>
      <c r="T137" s="175" t="s">
        <v>5</v>
      </c>
      <c r="U137" s="48" t="s">
        <v>42</v>
      </c>
      <c r="V137" s="40"/>
      <c r="W137" s="176">
        <f>V137*K137</f>
        <v>0</v>
      </c>
      <c r="X137" s="176">
        <v>2.5999999999999998E-4</v>
      </c>
      <c r="Y137" s="176">
        <f>X137*K137</f>
        <v>5.1999999999999998E-3</v>
      </c>
      <c r="Z137" s="176">
        <v>0</v>
      </c>
      <c r="AA137" s="177">
        <f>Z137*K137</f>
        <v>0</v>
      </c>
      <c r="AR137" s="23" t="s">
        <v>294</v>
      </c>
      <c r="AT137" s="23" t="s">
        <v>193</v>
      </c>
      <c r="AU137" s="23" t="s">
        <v>87</v>
      </c>
      <c r="AY137" s="23" t="s">
        <v>192</v>
      </c>
      <c r="BE137" s="118">
        <f>IF(U137="základná",N137,0)</f>
        <v>0</v>
      </c>
      <c r="BF137" s="118">
        <f>IF(U137="znížená",N137,0)</f>
        <v>0</v>
      </c>
      <c r="BG137" s="118">
        <f>IF(U137="zákl. prenesená",N137,0)</f>
        <v>0</v>
      </c>
      <c r="BH137" s="118">
        <f>IF(U137="zníž. prenesená",N137,0)</f>
        <v>0</v>
      </c>
      <c r="BI137" s="118">
        <f>IF(U137="nulová",N137,0)</f>
        <v>0</v>
      </c>
      <c r="BJ137" s="23" t="s">
        <v>87</v>
      </c>
      <c r="BK137" s="118">
        <f>ROUND(L137*K137,2)</f>
        <v>0</v>
      </c>
      <c r="BL137" s="23" t="s">
        <v>294</v>
      </c>
      <c r="BM137" s="23" t="s">
        <v>934</v>
      </c>
    </row>
    <row r="138" spans="2:65" s="1" customFormat="1" ht="38.25" customHeight="1">
      <c r="B138" s="142"/>
      <c r="C138" s="215" t="s">
        <v>222</v>
      </c>
      <c r="D138" s="215" t="s">
        <v>656</v>
      </c>
      <c r="E138" s="216" t="s">
        <v>935</v>
      </c>
      <c r="F138" s="321" t="s">
        <v>936</v>
      </c>
      <c r="G138" s="321"/>
      <c r="H138" s="321"/>
      <c r="I138" s="321"/>
      <c r="J138" s="217" t="s">
        <v>213</v>
      </c>
      <c r="K138" s="218">
        <v>0.2</v>
      </c>
      <c r="L138" s="319">
        <v>0</v>
      </c>
      <c r="M138" s="319"/>
      <c r="N138" s="320">
        <f>ROUND(L138*K138,2)</f>
        <v>0</v>
      </c>
      <c r="O138" s="267"/>
      <c r="P138" s="267"/>
      <c r="Q138" s="267"/>
      <c r="R138" s="145"/>
      <c r="T138" s="175" t="s">
        <v>5</v>
      </c>
      <c r="U138" s="48" t="s">
        <v>42</v>
      </c>
      <c r="V138" s="40"/>
      <c r="W138" s="176">
        <f>V138*K138</f>
        <v>0</v>
      </c>
      <c r="X138" s="176">
        <v>0.55000000000000004</v>
      </c>
      <c r="Y138" s="176">
        <f>X138*K138</f>
        <v>0.11000000000000001</v>
      </c>
      <c r="Z138" s="176">
        <v>0</v>
      </c>
      <c r="AA138" s="177">
        <f>Z138*K138</f>
        <v>0</v>
      </c>
      <c r="AR138" s="23" t="s">
        <v>436</v>
      </c>
      <c r="AT138" s="23" t="s">
        <v>656</v>
      </c>
      <c r="AU138" s="23" t="s">
        <v>87</v>
      </c>
      <c r="AY138" s="23" t="s">
        <v>192</v>
      </c>
      <c r="BE138" s="118">
        <f>IF(U138="základná",N138,0)</f>
        <v>0</v>
      </c>
      <c r="BF138" s="118">
        <f>IF(U138="znížená",N138,0)</f>
        <v>0</v>
      </c>
      <c r="BG138" s="118">
        <f>IF(U138="zákl. prenesená",N138,0)</f>
        <v>0</v>
      </c>
      <c r="BH138" s="118">
        <f>IF(U138="zníž. prenesená",N138,0)</f>
        <v>0</v>
      </c>
      <c r="BI138" s="118">
        <f>IF(U138="nulová",N138,0)</f>
        <v>0</v>
      </c>
      <c r="BJ138" s="23" t="s">
        <v>87</v>
      </c>
      <c r="BK138" s="118">
        <f>ROUND(L138*K138,2)</f>
        <v>0</v>
      </c>
      <c r="BL138" s="23" t="s">
        <v>294</v>
      </c>
      <c r="BM138" s="23" t="s">
        <v>937</v>
      </c>
    </row>
    <row r="139" spans="2:65" s="11" customFormat="1" ht="25.5" customHeight="1">
      <c r="B139" s="178"/>
      <c r="C139" s="179"/>
      <c r="D139" s="179"/>
      <c r="E139" s="180" t="s">
        <v>5</v>
      </c>
      <c r="F139" s="269" t="s">
        <v>938</v>
      </c>
      <c r="G139" s="270"/>
      <c r="H139" s="270"/>
      <c r="I139" s="270"/>
      <c r="J139" s="179"/>
      <c r="K139" s="180" t="s">
        <v>5</v>
      </c>
      <c r="L139" s="179"/>
      <c r="M139" s="179"/>
      <c r="N139" s="179"/>
      <c r="O139" s="179"/>
      <c r="P139" s="179"/>
      <c r="Q139" s="179"/>
      <c r="R139" s="181"/>
      <c r="T139" s="182"/>
      <c r="U139" s="179"/>
      <c r="V139" s="179"/>
      <c r="W139" s="179"/>
      <c r="X139" s="179"/>
      <c r="Y139" s="179"/>
      <c r="Z139" s="179"/>
      <c r="AA139" s="183"/>
      <c r="AT139" s="184" t="s">
        <v>216</v>
      </c>
      <c r="AU139" s="184" t="s">
        <v>87</v>
      </c>
      <c r="AV139" s="11" t="s">
        <v>82</v>
      </c>
      <c r="AW139" s="11" t="s">
        <v>32</v>
      </c>
      <c r="AX139" s="11" t="s">
        <v>75</v>
      </c>
      <c r="AY139" s="184" t="s">
        <v>192</v>
      </c>
    </row>
    <row r="140" spans="2:65" s="12" customFormat="1" ht="16.5" customHeight="1">
      <c r="B140" s="185"/>
      <c r="C140" s="186"/>
      <c r="D140" s="186"/>
      <c r="E140" s="187" t="s">
        <v>5</v>
      </c>
      <c r="F140" s="271" t="s">
        <v>939</v>
      </c>
      <c r="G140" s="272"/>
      <c r="H140" s="272"/>
      <c r="I140" s="272"/>
      <c r="J140" s="186"/>
      <c r="K140" s="188">
        <v>0.2</v>
      </c>
      <c r="L140" s="186"/>
      <c r="M140" s="186"/>
      <c r="N140" s="186"/>
      <c r="O140" s="186"/>
      <c r="P140" s="186"/>
      <c r="Q140" s="186"/>
      <c r="R140" s="189"/>
      <c r="T140" s="190"/>
      <c r="U140" s="186"/>
      <c r="V140" s="186"/>
      <c r="W140" s="186"/>
      <c r="X140" s="186"/>
      <c r="Y140" s="186"/>
      <c r="Z140" s="186"/>
      <c r="AA140" s="191"/>
      <c r="AT140" s="192" t="s">
        <v>216</v>
      </c>
      <c r="AU140" s="192" t="s">
        <v>87</v>
      </c>
      <c r="AV140" s="12" t="s">
        <v>87</v>
      </c>
      <c r="AW140" s="12" t="s">
        <v>32</v>
      </c>
      <c r="AX140" s="12" t="s">
        <v>82</v>
      </c>
      <c r="AY140" s="192" t="s">
        <v>192</v>
      </c>
    </row>
    <row r="141" spans="2:65" s="1" customFormat="1" ht="38.25" customHeight="1">
      <c r="B141" s="142"/>
      <c r="C141" s="171" t="s">
        <v>226</v>
      </c>
      <c r="D141" s="171" t="s">
        <v>193</v>
      </c>
      <c r="E141" s="172" t="s">
        <v>940</v>
      </c>
      <c r="F141" s="268" t="s">
        <v>941</v>
      </c>
      <c r="G141" s="268"/>
      <c r="H141" s="268"/>
      <c r="I141" s="268"/>
      <c r="J141" s="173" t="s">
        <v>196</v>
      </c>
      <c r="K141" s="174">
        <v>204.53100000000001</v>
      </c>
      <c r="L141" s="277">
        <v>0</v>
      </c>
      <c r="M141" s="277"/>
      <c r="N141" s="267">
        <f>ROUND(L141*K141,2)</f>
        <v>0</v>
      </c>
      <c r="O141" s="267"/>
      <c r="P141" s="267"/>
      <c r="Q141" s="267"/>
      <c r="R141" s="145"/>
      <c r="T141" s="175" t="s">
        <v>5</v>
      </c>
      <c r="U141" s="48" t="s">
        <v>42</v>
      </c>
      <c r="V141" s="40"/>
      <c r="W141" s="176">
        <f>V141*K141</f>
        <v>0</v>
      </c>
      <c r="X141" s="176">
        <v>0</v>
      </c>
      <c r="Y141" s="176">
        <f>X141*K141</f>
        <v>0</v>
      </c>
      <c r="Z141" s="176">
        <v>0</v>
      </c>
      <c r="AA141" s="177">
        <f>Z141*K141</f>
        <v>0</v>
      </c>
      <c r="AR141" s="23" t="s">
        <v>294</v>
      </c>
      <c r="AT141" s="23" t="s">
        <v>193</v>
      </c>
      <c r="AU141" s="23" t="s">
        <v>87</v>
      </c>
      <c r="AY141" s="23" t="s">
        <v>192</v>
      </c>
      <c r="BE141" s="118">
        <f>IF(U141="základná",N141,0)</f>
        <v>0</v>
      </c>
      <c r="BF141" s="118">
        <f>IF(U141="znížená",N141,0)</f>
        <v>0</v>
      </c>
      <c r="BG141" s="118">
        <f>IF(U141="zákl. prenesená",N141,0)</f>
        <v>0</v>
      </c>
      <c r="BH141" s="118">
        <f>IF(U141="zníž. prenesená",N141,0)</f>
        <v>0</v>
      </c>
      <c r="BI141" s="118">
        <f>IF(U141="nulová",N141,0)</f>
        <v>0</v>
      </c>
      <c r="BJ141" s="23" t="s">
        <v>87</v>
      </c>
      <c r="BK141" s="118">
        <f>ROUND(L141*K141,2)</f>
        <v>0</v>
      </c>
      <c r="BL141" s="23" t="s">
        <v>294</v>
      </c>
      <c r="BM141" s="23" t="s">
        <v>942</v>
      </c>
    </row>
    <row r="142" spans="2:65" s="11" customFormat="1" ht="16.5" customHeight="1">
      <c r="B142" s="178"/>
      <c r="C142" s="179"/>
      <c r="D142" s="179"/>
      <c r="E142" s="180" t="s">
        <v>5</v>
      </c>
      <c r="F142" s="269" t="s">
        <v>943</v>
      </c>
      <c r="G142" s="270"/>
      <c r="H142" s="270"/>
      <c r="I142" s="270"/>
      <c r="J142" s="179"/>
      <c r="K142" s="180" t="s">
        <v>5</v>
      </c>
      <c r="L142" s="179"/>
      <c r="M142" s="179"/>
      <c r="N142" s="179"/>
      <c r="O142" s="179"/>
      <c r="P142" s="179"/>
      <c r="Q142" s="179"/>
      <c r="R142" s="181"/>
      <c r="T142" s="182"/>
      <c r="U142" s="179"/>
      <c r="V142" s="179"/>
      <c r="W142" s="179"/>
      <c r="X142" s="179"/>
      <c r="Y142" s="179"/>
      <c r="Z142" s="179"/>
      <c r="AA142" s="183"/>
      <c r="AT142" s="184" t="s">
        <v>216</v>
      </c>
      <c r="AU142" s="184" t="s">
        <v>87</v>
      </c>
      <c r="AV142" s="11" t="s">
        <v>82</v>
      </c>
      <c r="AW142" s="11" t="s">
        <v>32</v>
      </c>
      <c r="AX142" s="11" t="s">
        <v>75</v>
      </c>
      <c r="AY142" s="184" t="s">
        <v>192</v>
      </c>
    </row>
    <row r="143" spans="2:65" s="12" customFormat="1" ht="16.5" customHeight="1">
      <c r="B143" s="185"/>
      <c r="C143" s="186"/>
      <c r="D143" s="186"/>
      <c r="E143" s="187" t="s">
        <v>5</v>
      </c>
      <c r="F143" s="271" t="s">
        <v>944</v>
      </c>
      <c r="G143" s="272"/>
      <c r="H143" s="272"/>
      <c r="I143" s="272"/>
      <c r="J143" s="186"/>
      <c r="K143" s="188">
        <v>204.53100000000001</v>
      </c>
      <c r="L143" s="186"/>
      <c r="M143" s="186"/>
      <c r="N143" s="186"/>
      <c r="O143" s="186"/>
      <c r="P143" s="186"/>
      <c r="Q143" s="186"/>
      <c r="R143" s="189"/>
      <c r="T143" s="190"/>
      <c r="U143" s="186"/>
      <c r="V143" s="186"/>
      <c r="W143" s="186"/>
      <c r="X143" s="186"/>
      <c r="Y143" s="186"/>
      <c r="Z143" s="186"/>
      <c r="AA143" s="191"/>
      <c r="AT143" s="192" t="s">
        <v>216</v>
      </c>
      <c r="AU143" s="192" t="s">
        <v>87</v>
      </c>
      <c r="AV143" s="12" t="s">
        <v>87</v>
      </c>
      <c r="AW143" s="12" t="s">
        <v>32</v>
      </c>
      <c r="AX143" s="12" t="s">
        <v>82</v>
      </c>
      <c r="AY143" s="192" t="s">
        <v>192</v>
      </c>
    </row>
    <row r="144" spans="2:65" s="1" customFormat="1" ht="25.5" customHeight="1">
      <c r="B144" s="142"/>
      <c r="C144" s="215" t="s">
        <v>230</v>
      </c>
      <c r="D144" s="215" t="s">
        <v>656</v>
      </c>
      <c r="E144" s="216" t="s">
        <v>945</v>
      </c>
      <c r="F144" s="321" t="s">
        <v>946</v>
      </c>
      <c r="G144" s="321"/>
      <c r="H144" s="321"/>
      <c r="I144" s="321"/>
      <c r="J144" s="217" t="s">
        <v>196</v>
      </c>
      <c r="K144" s="218">
        <v>204.53100000000001</v>
      </c>
      <c r="L144" s="319">
        <v>0</v>
      </c>
      <c r="M144" s="319"/>
      <c r="N144" s="320">
        <f>ROUND(L144*K144,2)</f>
        <v>0</v>
      </c>
      <c r="O144" s="267"/>
      <c r="P144" s="267"/>
      <c r="Q144" s="267"/>
      <c r="R144" s="145"/>
      <c r="T144" s="175" t="s">
        <v>5</v>
      </c>
      <c r="U144" s="48" t="s">
        <v>42</v>
      </c>
      <c r="V144" s="40"/>
      <c r="W144" s="176">
        <f>V144*K144</f>
        <v>0</v>
      </c>
      <c r="X144" s="176">
        <v>9.6799999999999994E-3</v>
      </c>
      <c r="Y144" s="176">
        <f>X144*K144</f>
        <v>1.9798600799999999</v>
      </c>
      <c r="Z144" s="176">
        <v>0</v>
      </c>
      <c r="AA144" s="177">
        <f>Z144*K144</f>
        <v>0</v>
      </c>
      <c r="AR144" s="23" t="s">
        <v>436</v>
      </c>
      <c r="AT144" s="23" t="s">
        <v>656</v>
      </c>
      <c r="AU144" s="23" t="s">
        <v>87</v>
      </c>
      <c r="AY144" s="23" t="s">
        <v>192</v>
      </c>
      <c r="BE144" s="118">
        <f>IF(U144="základná",N144,0)</f>
        <v>0</v>
      </c>
      <c r="BF144" s="118">
        <f>IF(U144="znížená",N144,0)</f>
        <v>0</v>
      </c>
      <c r="BG144" s="118">
        <f>IF(U144="zákl. prenesená",N144,0)</f>
        <v>0</v>
      </c>
      <c r="BH144" s="118">
        <f>IF(U144="zníž. prenesená",N144,0)</f>
        <v>0</v>
      </c>
      <c r="BI144" s="118">
        <f>IF(U144="nulová",N144,0)</f>
        <v>0</v>
      </c>
      <c r="BJ144" s="23" t="s">
        <v>87</v>
      </c>
      <c r="BK144" s="118">
        <f>ROUND(L144*K144,2)</f>
        <v>0</v>
      </c>
      <c r="BL144" s="23" t="s">
        <v>294</v>
      </c>
      <c r="BM144" s="23" t="s">
        <v>947</v>
      </c>
    </row>
    <row r="145" spans="2:65" s="1" customFormat="1" ht="16.5" customHeight="1">
      <c r="B145" s="142"/>
      <c r="C145" s="171" t="s">
        <v>234</v>
      </c>
      <c r="D145" s="171" t="s">
        <v>193</v>
      </c>
      <c r="E145" s="172" t="s">
        <v>948</v>
      </c>
      <c r="F145" s="268" t="s">
        <v>949</v>
      </c>
      <c r="G145" s="268"/>
      <c r="H145" s="268"/>
      <c r="I145" s="268"/>
      <c r="J145" s="173" t="s">
        <v>467</v>
      </c>
      <c r="K145" s="174">
        <v>232.8</v>
      </c>
      <c r="L145" s="277">
        <v>0</v>
      </c>
      <c r="M145" s="277"/>
      <c r="N145" s="267">
        <f>ROUND(L145*K145,2)</f>
        <v>0</v>
      </c>
      <c r="O145" s="267"/>
      <c r="P145" s="267"/>
      <c r="Q145" s="267"/>
      <c r="R145" s="145"/>
      <c r="T145" s="175" t="s">
        <v>5</v>
      </c>
      <c r="U145" s="48" t="s">
        <v>42</v>
      </c>
      <c r="V145" s="40"/>
      <c r="W145" s="176">
        <f>V145*K145</f>
        <v>0</v>
      </c>
      <c r="X145" s="176">
        <v>0</v>
      </c>
      <c r="Y145" s="176">
        <f>X145*K145</f>
        <v>0</v>
      </c>
      <c r="Z145" s="176">
        <v>0</v>
      </c>
      <c r="AA145" s="177">
        <f>Z145*K145</f>
        <v>0</v>
      </c>
      <c r="AR145" s="23" t="s">
        <v>294</v>
      </c>
      <c r="AT145" s="23" t="s">
        <v>193</v>
      </c>
      <c r="AU145" s="23" t="s">
        <v>87</v>
      </c>
      <c r="AY145" s="23" t="s">
        <v>192</v>
      </c>
      <c r="BE145" s="118">
        <f>IF(U145="základná",N145,0)</f>
        <v>0</v>
      </c>
      <c r="BF145" s="118">
        <f>IF(U145="znížená",N145,0)</f>
        <v>0</v>
      </c>
      <c r="BG145" s="118">
        <f>IF(U145="zákl. prenesená",N145,0)</f>
        <v>0</v>
      </c>
      <c r="BH145" s="118">
        <f>IF(U145="zníž. prenesená",N145,0)</f>
        <v>0</v>
      </c>
      <c r="BI145" s="118">
        <f>IF(U145="nulová",N145,0)</f>
        <v>0</v>
      </c>
      <c r="BJ145" s="23" t="s">
        <v>87</v>
      </c>
      <c r="BK145" s="118">
        <f>ROUND(L145*K145,2)</f>
        <v>0</v>
      </c>
      <c r="BL145" s="23" t="s">
        <v>294</v>
      </c>
      <c r="BM145" s="23" t="s">
        <v>950</v>
      </c>
    </row>
    <row r="146" spans="2:65" s="11" customFormat="1" ht="16.5" customHeight="1">
      <c r="B146" s="178"/>
      <c r="C146" s="179"/>
      <c r="D146" s="179"/>
      <c r="E146" s="180" t="s">
        <v>5</v>
      </c>
      <c r="F146" s="269" t="s">
        <v>943</v>
      </c>
      <c r="G146" s="270"/>
      <c r="H146" s="270"/>
      <c r="I146" s="270"/>
      <c r="J146" s="179"/>
      <c r="K146" s="180" t="s">
        <v>5</v>
      </c>
      <c r="L146" s="179"/>
      <c r="M146" s="179"/>
      <c r="N146" s="179"/>
      <c r="O146" s="179"/>
      <c r="P146" s="179"/>
      <c r="Q146" s="179"/>
      <c r="R146" s="181"/>
      <c r="T146" s="182"/>
      <c r="U146" s="179"/>
      <c r="V146" s="179"/>
      <c r="W146" s="179"/>
      <c r="X146" s="179"/>
      <c r="Y146" s="179"/>
      <c r="Z146" s="179"/>
      <c r="AA146" s="183"/>
      <c r="AT146" s="184" t="s">
        <v>216</v>
      </c>
      <c r="AU146" s="184" t="s">
        <v>87</v>
      </c>
      <c r="AV146" s="11" t="s">
        <v>82</v>
      </c>
      <c r="AW146" s="11" t="s">
        <v>32</v>
      </c>
      <c r="AX146" s="11" t="s">
        <v>75</v>
      </c>
      <c r="AY146" s="184" t="s">
        <v>192</v>
      </c>
    </row>
    <row r="147" spans="2:65" s="12" customFormat="1" ht="16.5" customHeight="1">
      <c r="B147" s="185"/>
      <c r="C147" s="186"/>
      <c r="D147" s="186"/>
      <c r="E147" s="187" t="s">
        <v>5</v>
      </c>
      <c r="F147" s="271" t="s">
        <v>951</v>
      </c>
      <c r="G147" s="272"/>
      <c r="H147" s="272"/>
      <c r="I147" s="272"/>
      <c r="J147" s="186"/>
      <c r="K147" s="188">
        <v>232.8</v>
      </c>
      <c r="L147" s="186"/>
      <c r="M147" s="186"/>
      <c r="N147" s="186"/>
      <c r="O147" s="186"/>
      <c r="P147" s="186"/>
      <c r="Q147" s="186"/>
      <c r="R147" s="189"/>
      <c r="T147" s="190"/>
      <c r="U147" s="186"/>
      <c r="V147" s="186"/>
      <c r="W147" s="186"/>
      <c r="X147" s="186"/>
      <c r="Y147" s="186"/>
      <c r="Z147" s="186"/>
      <c r="AA147" s="191"/>
      <c r="AT147" s="192" t="s">
        <v>216</v>
      </c>
      <c r="AU147" s="192" t="s">
        <v>87</v>
      </c>
      <c r="AV147" s="12" t="s">
        <v>87</v>
      </c>
      <c r="AW147" s="12" t="s">
        <v>32</v>
      </c>
      <c r="AX147" s="12" t="s">
        <v>82</v>
      </c>
      <c r="AY147" s="192" t="s">
        <v>192</v>
      </c>
    </row>
    <row r="148" spans="2:65" s="1" customFormat="1" ht="25.5" customHeight="1">
      <c r="B148" s="142"/>
      <c r="C148" s="215" t="s">
        <v>238</v>
      </c>
      <c r="D148" s="215" t="s">
        <v>656</v>
      </c>
      <c r="E148" s="216" t="s">
        <v>952</v>
      </c>
      <c r="F148" s="321" t="s">
        <v>953</v>
      </c>
      <c r="G148" s="321"/>
      <c r="H148" s="321"/>
      <c r="I148" s="321"/>
      <c r="J148" s="217" t="s">
        <v>213</v>
      </c>
      <c r="K148" s="218">
        <v>0.56000000000000005</v>
      </c>
      <c r="L148" s="319">
        <v>0</v>
      </c>
      <c r="M148" s="319"/>
      <c r="N148" s="320">
        <f>ROUND(L148*K148,2)</f>
        <v>0</v>
      </c>
      <c r="O148" s="267"/>
      <c r="P148" s="267"/>
      <c r="Q148" s="267"/>
      <c r="R148" s="145"/>
      <c r="T148" s="175" t="s">
        <v>5</v>
      </c>
      <c r="U148" s="48" t="s">
        <v>42</v>
      </c>
      <c r="V148" s="40"/>
      <c r="W148" s="176">
        <f>V148*K148</f>
        <v>0</v>
      </c>
      <c r="X148" s="176">
        <v>0.55000000000000004</v>
      </c>
      <c r="Y148" s="176">
        <f>X148*K148</f>
        <v>0.30800000000000005</v>
      </c>
      <c r="Z148" s="176">
        <v>0</v>
      </c>
      <c r="AA148" s="177">
        <f>Z148*K148</f>
        <v>0</v>
      </c>
      <c r="AR148" s="23" t="s">
        <v>436</v>
      </c>
      <c r="AT148" s="23" t="s">
        <v>656</v>
      </c>
      <c r="AU148" s="23" t="s">
        <v>87</v>
      </c>
      <c r="AY148" s="23" t="s">
        <v>192</v>
      </c>
      <c r="BE148" s="118">
        <f>IF(U148="základná",N148,0)</f>
        <v>0</v>
      </c>
      <c r="BF148" s="118">
        <f>IF(U148="znížená",N148,0)</f>
        <v>0</v>
      </c>
      <c r="BG148" s="118">
        <f>IF(U148="zákl. prenesená",N148,0)</f>
        <v>0</v>
      </c>
      <c r="BH148" s="118">
        <f>IF(U148="zníž. prenesená",N148,0)</f>
        <v>0</v>
      </c>
      <c r="BI148" s="118">
        <f>IF(U148="nulová",N148,0)</f>
        <v>0</v>
      </c>
      <c r="BJ148" s="23" t="s">
        <v>87</v>
      </c>
      <c r="BK148" s="118">
        <f>ROUND(L148*K148,2)</f>
        <v>0</v>
      </c>
      <c r="BL148" s="23" t="s">
        <v>294</v>
      </c>
      <c r="BM148" s="23" t="s">
        <v>954</v>
      </c>
    </row>
    <row r="149" spans="2:65" s="1" customFormat="1" ht="38.25" customHeight="1">
      <c r="B149" s="142"/>
      <c r="C149" s="171" t="s">
        <v>250</v>
      </c>
      <c r="D149" s="171" t="s">
        <v>193</v>
      </c>
      <c r="E149" s="172" t="s">
        <v>955</v>
      </c>
      <c r="F149" s="268" t="s">
        <v>956</v>
      </c>
      <c r="G149" s="268"/>
      <c r="H149" s="268"/>
      <c r="I149" s="268"/>
      <c r="J149" s="173" t="s">
        <v>196</v>
      </c>
      <c r="K149" s="174">
        <v>24.98</v>
      </c>
      <c r="L149" s="277">
        <v>0</v>
      </c>
      <c r="M149" s="277"/>
      <c r="N149" s="267">
        <f>ROUND(L149*K149,2)</f>
        <v>0</v>
      </c>
      <c r="O149" s="267"/>
      <c r="P149" s="267"/>
      <c r="Q149" s="267"/>
      <c r="R149" s="145"/>
      <c r="T149" s="175" t="s">
        <v>5</v>
      </c>
      <c r="U149" s="48" t="s">
        <v>42</v>
      </c>
      <c r="V149" s="40"/>
      <c r="W149" s="176">
        <f>V149*K149</f>
        <v>0</v>
      </c>
      <c r="X149" s="176">
        <v>1.8020000000000001E-2</v>
      </c>
      <c r="Y149" s="176">
        <f>X149*K149</f>
        <v>0.45013960000000003</v>
      </c>
      <c r="Z149" s="176">
        <v>0</v>
      </c>
      <c r="AA149" s="177">
        <f>Z149*K149</f>
        <v>0</v>
      </c>
      <c r="AR149" s="23" t="s">
        <v>294</v>
      </c>
      <c r="AT149" s="23" t="s">
        <v>193</v>
      </c>
      <c r="AU149" s="23" t="s">
        <v>87</v>
      </c>
      <c r="AY149" s="23" t="s">
        <v>192</v>
      </c>
      <c r="BE149" s="118">
        <f>IF(U149="základná",N149,0)</f>
        <v>0</v>
      </c>
      <c r="BF149" s="118">
        <f>IF(U149="znížená",N149,0)</f>
        <v>0</v>
      </c>
      <c r="BG149" s="118">
        <f>IF(U149="zákl. prenesená",N149,0)</f>
        <v>0</v>
      </c>
      <c r="BH149" s="118">
        <f>IF(U149="zníž. prenesená",N149,0)</f>
        <v>0</v>
      </c>
      <c r="BI149" s="118">
        <f>IF(U149="nulová",N149,0)</f>
        <v>0</v>
      </c>
      <c r="BJ149" s="23" t="s">
        <v>87</v>
      </c>
      <c r="BK149" s="118">
        <f>ROUND(L149*K149,2)</f>
        <v>0</v>
      </c>
      <c r="BL149" s="23" t="s">
        <v>294</v>
      </c>
      <c r="BM149" s="23" t="s">
        <v>957</v>
      </c>
    </row>
    <row r="150" spans="2:65" s="11" customFormat="1" ht="16.5" customHeight="1">
      <c r="B150" s="178"/>
      <c r="C150" s="179"/>
      <c r="D150" s="179"/>
      <c r="E150" s="180" t="s">
        <v>5</v>
      </c>
      <c r="F150" s="269" t="s">
        <v>958</v>
      </c>
      <c r="G150" s="270"/>
      <c r="H150" s="270"/>
      <c r="I150" s="270"/>
      <c r="J150" s="179"/>
      <c r="K150" s="180" t="s">
        <v>5</v>
      </c>
      <c r="L150" s="179"/>
      <c r="M150" s="179"/>
      <c r="N150" s="179"/>
      <c r="O150" s="179"/>
      <c r="P150" s="179"/>
      <c r="Q150" s="179"/>
      <c r="R150" s="181"/>
      <c r="T150" s="182"/>
      <c r="U150" s="179"/>
      <c r="V150" s="179"/>
      <c r="W150" s="179"/>
      <c r="X150" s="179"/>
      <c r="Y150" s="179"/>
      <c r="Z150" s="179"/>
      <c r="AA150" s="183"/>
      <c r="AT150" s="184" t="s">
        <v>216</v>
      </c>
      <c r="AU150" s="184" t="s">
        <v>87</v>
      </c>
      <c r="AV150" s="11" t="s">
        <v>82</v>
      </c>
      <c r="AW150" s="11" t="s">
        <v>32</v>
      </c>
      <c r="AX150" s="11" t="s">
        <v>75</v>
      </c>
      <c r="AY150" s="184" t="s">
        <v>192</v>
      </c>
    </row>
    <row r="151" spans="2:65" s="12" customFormat="1" ht="16.5" customHeight="1">
      <c r="B151" s="185"/>
      <c r="C151" s="186"/>
      <c r="D151" s="186"/>
      <c r="E151" s="187" t="s">
        <v>5</v>
      </c>
      <c r="F151" s="271" t="s">
        <v>959</v>
      </c>
      <c r="G151" s="272"/>
      <c r="H151" s="272"/>
      <c r="I151" s="272"/>
      <c r="J151" s="186"/>
      <c r="K151" s="188">
        <v>10.965</v>
      </c>
      <c r="L151" s="186"/>
      <c r="M151" s="186"/>
      <c r="N151" s="186"/>
      <c r="O151" s="186"/>
      <c r="P151" s="186"/>
      <c r="Q151" s="186"/>
      <c r="R151" s="189"/>
      <c r="T151" s="190"/>
      <c r="U151" s="186"/>
      <c r="V151" s="186"/>
      <c r="W151" s="186"/>
      <c r="X151" s="186"/>
      <c r="Y151" s="186"/>
      <c r="Z151" s="186"/>
      <c r="AA151" s="191"/>
      <c r="AT151" s="192" t="s">
        <v>216</v>
      </c>
      <c r="AU151" s="192" t="s">
        <v>87</v>
      </c>
      <c r="AV151" s="12" t="s">
        <v>87</v>
      </c>
      <c r="AW151" s="12" t="s">
        <v>32</v>
      </c>
      <c r="AX151" s="12" t="s">
        <v>75</v>
      </c>
      <c r="AY151" s="192" t="s">
        <v>192</v>
      </c>
    </row>
    <row r="152" spans="2:65" s="12" customFormat="1" ht="16.5" customHeight="1">
      <c r="B152" s="185"/>
      <c r="C152" s="186"/>
      <c r="D152" s="186"/>
      <c r="E152" s="187" t="s">
        <v>5</v>
      </c>
      <c r="F152" s="271" t="s">
        <v>960</v>
      </c>
      <c r="G152" s="272"/>
      <c r="H152" s="272"/>
      <c r="I152" s="272"/>
      <c r="J152" s="186"/>
      <c r="K152" s="188">
        <v>14.015000000000001</v>
      </c>
      <c r="L152" s="186"/>
      <c r="M152" s="186"/>
      <c r="N152" s="186"/>
      <c r="O152" s="186"/>
      <c r="P152" s="186"/>
      <c r="Q152" s="186"/>
      <c r="R152" s="189"/>
      <c r="T152" s="190"/>
      <c r="U152" s="186"/>
      <c r="V152" s="186"/>
      <c r="W152" s="186"/>
      <c r="X152" s="186"/>
      <c r="Y152" s="186"/>
      <c r="Z152" s="186"/>
      <c r="AA152" s="191"/>
      <c r="AT152" s="192" t="s">
        <v>216</v>
      </c>
      <c r="AU152" s="192" t="s">
        <v>87</v>
      </c>
      <c r="AV152" s="12" t="s">
        <v>87</v>
      </c>
      <c r="AW152" s="12" t="s">
        <v>32</v>
      </c>
      <c r="AX152" s="12" t="s">
        <v>75</v>
      </c>
      <c r="AY152" s="192" t="s">
        <v>192</v>
      </c>
    </row>
    <row r="153" spans="2:65" s="13" customFormat="1" ht="16.5" customHeight="1">
      <c r="B153" s="193"/>
      <c r="C153" s="194"/>
      <c r="D153" s="194"/>
      <c r="E153" s="195" t="s">
        <v>5</v>
      </c>
      <c r="F153" s="275" t="s">
        <v>249</v>
      </c>
      <c r="G153" s="276"/>
      <c r="H153" s="276"/>
      <c r="I153" s="276"/>
      <c r="J153" s="194"/>
      <c r="K153" s="196">
        <v>24.98</v>
      </c>
      <c r="L153" s="194"/>
      <c r="M153" s="194"/>
      <c r="N153" s="194"/>
      <c r="O153" s="194"/>
      <c r="P153" s="194"/>
      <c r="Q153" s="194"/>
      <c r="R153" s="197"/>
      <c r="T153" s="198"/>
      <c r="U153" s="194"/>
      <c r="V153" s="194"/>
      <c r="W153" s="194"/>
      <c r="X153" s="194"/>
      <c r="Y153" s="194"/>
      <c r="Z153" s="194"/>
      <c r="AA153" s="199"/>
      <c r="AT153" s="200" t="s">
        <v>216</v>
      </c>
      <c r="AU153" s="200" t="s">
        <v>87</v>
      </c>
      <c r="AV153" s="13" t="s">
        <v>197</v>
      </c>
      <c r="AW153" s="13" t="s">
        <v>32</v>
      </c>
      <c r="AX153" s="13" t="s">
        <v>82</v>
      </c>
      <c r="AY153" s="200" t="s">
        <v>192</v>
      </c>
    </row>
    <row r="154" spans="2:65" s="1" customFormat="1" ht="25.5" customHeight="1">
      <c r="B154" s="142"/>
      <c r="C154" s="171" t="s">
        <v>267</v>
      </c>
      <c r="D154" s="171" t="s">
        <v>193</v>
      </c>
      <c r="E154" s="172" t="s">
        <v>961</v>
      </c>
      <c r="F154" s="268" t="s">
        <v>962</v>
      </c>
      <c r="G154" s="268"/>
      <c r="H154" s="268"/>
      <c r="I154" s="268"/>
      <c r="J154" s="173" t="s">
        <v>467</v>
      </c>
      <c r="K154" s="174">
        <v>83</v>
      </c>
      <c r="L154" s="277">
        <v>0</v>
      </c>
      <c r="M154" s="277"/>
      <c r="N154" s="267">
        <f>ROUND(L154*K154,2)</f>
        <v>0</v>
      </c>
      <c r="O154" s="267"/>
      <c r="P154" s="267"/>
      <c r="Q154" s="267"/>
      <c r="R154" s="145"/>
      <c r="T154" s="175" t="s">
        <v>5</v>
      </c>
      <c r="U154" s="48" t="s">
        <v>42</v>
      </c>
      <c r="V154" s="40"/>
      <c r="W154" s="176">
        <f>V154*K154</f>
        <v>0</v>
      </c>
      <c r="X154" s="176">
        <v>6.0000000000000002E-5</v>
      </c>
      <c r="Y154" s="176">
        <f>X154*K154</f>
        <v>4.9800000000000001E-3</v>
      </c>
      <c r="Z154" s="176">
        <v>0</v>
      </c>
      <c r="AA154" s="177">
        <f>Z154*K154</f>
        <v>0</v>
      </c>
      <c r="AR154" s="23" t="s">
        <v>294</v>
      </c>
      <c r="AT154" s="23" t="s">
        <v>193</v>
      </c>
      <c r="AU154" s="23" t="s">
        <v>87</v>
      </c>
      <c r="AY154" s="23" t="s">
        <v>192</v>
      </c>
      <c r="BE154" s="118">
        <f>IF(U154="základná",N154,0)</f>
        <v>0</v>
      </c>
      <c r="BF154" s="118">
        <f>IF(U154="znížená",N154,0)</f>
        <v>0</v>
      </c>
      <c r="BG154" s="118">
        <f>IF(U154="zákl. prenesená",N154,0)</f>
        <v>0</v>
      </c>
      <c r="BH154" s="118">
        <f>IF(U154="zníž. prenesená",N154,0)</f>
        <v>0</v>
      </c>
      <c r="BI154" s="118">
        <f>IF(U154="nulová",N154,0)</f>
        <v>0</v>
      </c>
      <c r="BJ154" s="23" t="s">
        <v>87</v>
      </c>
      <c r="BK154" s="118">
        <f>ROUND(L154*K154,2)</f>
        <v>0</v>
      </c>
      <c r="BL154" s="23" t="s">
        <v>294</v>
      </c>
      <c r="BM154" s="23" t="s">
        <v>963</v>
      </c>
    </row>
    <row r="155" spans="2:65" s="1" customFormat="1" ht="25.5" customHeight="1">
      <c r="B155" s="142"/>
      <c r="C155" s="215" t="s">
        <v>275</v>
      </c>
      <c r="D155" s="215" t="s">
        <v>656</v>
      </c>
      <c r="E155" s="216" t="s">
        <v>964</v>
      </c>
      <c r="F155" s="321" t="s">
        <v>953</v>
      </c>
      <c r="G155" s="321"/>
      <c r="H155" s="321"/>
      <c r="I155" s="321"/>
      <c r="J155" s="217" t="s">
        <v>213</v>
      </c>
      <c r="K155" s="218">
        <v>0.2</v>
      </c>
      <c r="L155" s="319">
        <v>0</v>
      </c>
      <c r="M155" s="319"/>
      <c r="N155" s="320">
        <f>ROUND(L155*K155,2)</f>
        <v>0</v>
      </c>
      <c r="O155" s="267"/>
      <c r="P155" s="267"/>
      <c r="Q155" s="267"/>
      <c r="R155" s="145"/>
      <c r="T155" s="175" t="s">
        <v>5</v>
      </c>
      <c r="U155" s="48" t="s">
        <v>42</v>
      </c>
      <c r="V155" s="40"/>
      <c r="W155" s="176">
        <f>V155*K155</f>
        <v>0</v>
      </c>
      <c r="X155" s="176">
        <v>0.55000000000000004</v>
      </c>
      <c r="Y155" s="176">
        <f>X155*K155</f>
        <v>0.11000000000000001</v>
      </c>
      <c r="Z155" s="176">
        <v>0</v>
      </c>
      <c r="AA155" s="177">
        <f>Z155*K155</f>
        <v>0</v>
      </c>
      <c r="AR155" s="23" t="s">
        <v>436</v>
      </c>
      <c r="AT155" s="23" t="s">
        <v>656</v>
      </c>
      <c r="AU155" s="23" t="s">
        <v>87</v>
      </c>
      <c r="AY155" s="23" t="s">
        <v>192</v>
      </c>
      <c r="BE155" s="118">
        <f>IF(U155="základná",N155,0)</f>
        <v>0</v>
      </c>
      <c r="BF155" s="118">
        <f>IF(U155="znížená",N155,0)</f>
        <v>0</v>
      </c>
      <c r="BG155" s="118">
        <f>IF(U155="zákl. prenesená",N155,0)</f>
        <v>0</v>
      </c>
      <c r="BH155" s="118">
        <f>IF(U155="zníž. prenesená",N155,0)</f>
        <v>0</v>
      </c>
      <c r="BI155" s="118">
        <f>IF(U155="nulová",N155,0)</f>
        <v>0</v>
      </c>
      <c r="BJ155" s="23" t="s">
        <v>87</v>
      </c>
      <c r="BK155" s="118">
        <f>ROUND(L155*K155,2)</f>
        <v>0</v>
      </c>
      <c r="BL155" s="23" t="s">
        <v>294</v>
      </c>
      <c r="BM155" s="23" t="s">
        <v>965</v>
      </c>
    </row>
    <row r="156" spans="2:65" s="1" customFormat="1" ht="51" customHeight="1">
      <c r="B156" s="142"/>
      <c r="C156" s="171" t="s">
        <v>285</v>
      </c>
      <c r="D156" s="171" t="s">
        <v>193</v>
      </c>
      <c r="E156" s="172" t="s">
        <v>966</v>
      </c>
      <c r="F156" s="268" t="s">
        <v>967</v>
      </c>
      <c r="G156" s="268"/>
      <c r="H156" s="268"/>
      <c r="I156" s="268"/>
      <c r="J156" s="173" t="s">
        <v>213</v>
      </c>
      <c r="K156" s="174">
        <v>5.46</v>
      </c>
      <c r="L156" s="277">
        <v>0</v>
      </c>
      <c r="M156" s="277"/>
      <c r="N156" s="267">
        <f>ROUND(L156*K156,2)</f>
        <v>0</v>
      </c>
      <c r="O156" s="267"/>
      <c r="P156" s="267"/>
      <c r="Q156" s="267"/>
      <c r="R156" s="145"/>
      <c r="T156" s="175" t="s">
        <v>5</v>
      </c>
      <c r="U156" s="48" t="s">
        <v>42</v>
      </c>
      <c r="V156" s="40"/>
      <c r="W156" s="176">
        <f>V156*K156</f>
        <v>0</v>
      </c>
      <c r="X156" s="176">
        <v>2.3099999999999999E-2</v>
      </c>
      <c r="Y156" s="176">
        <f>X156*K156</f>
        <v>0.12612599999999999</v>
      </c>
      <c r="Z156" s="176">
        <v>0</v>
      </c>
      <c r="AA156" s="177">
        <f>Z156*K156</f>
        <v>0</v>
      </c>
      <c r="AR156" s="23" t="s">
        <v>294</v>
      </c>
      <c r="AT156" s="23" t="s">
        <v>193</v>
      </c>
      <c r="AU156" s="23" t="s">
        <v>87</v>
      </c>
      <c r="AY156" s="23" t="s">
        <v>192</v>
      </c>
      <c r="BE156" s="118">
        <f>IF(U156="základná",N156,0)</f>
        <v>0</v>
      </c>
      <c r="BF156" s="118">
        <f>IF(U156="znížená",N156,0)</f>
        <v>0</v>
      </c>
      <c r="BG156" s="118">
        <f>IF(U156="zákl. prenesená",N156,0)</f>
        <v>0</v>
      </c>
      <c r="BH156" s="118">
        <f>IF(U156="zníž. prenesená",N156,0)</f>
        <v>0</v>
      </c>
      <c r="BI156" s="118">
        <f>IF(U156="nulová",N156,0)</f>
        <v>0</v>
      </c>
      <c r="BJ156" s="23" t="s">
        <v>87</v>
      </c>
      <c r="BK156" s="118">
        <f>ROUND(L156*K156,2)</f>
        <v>0</v>
      </c>
      <c r="BL156" s="23" t="s">
        <v>294</v>
      </c>
      <c r="BM156" s="23" t="s">
        <v>968</v>
      </c>
    </row>
    <row r="157" spans="2:65" s="10" customFormat="1" ht="29.85" customHeight="1">
      <c r="B157" s="160"/>
      <c r="C157" s="161"/>
      <c r="D157" s="170" t="s">
        <v>160</v>
      </c>
      <c r="E157" s="170"/>
      <c r="F157" s="170"/>
      <c r="G157" s="170"/>
      <c r="H157" s="170"/>
      <c r="I157" s="170"/>
      <c r="J157" s="170"/>
      <c r="K157" s="170"/>
      <c r="L157" s="170"/>
      <c r="M157" s="170"/>
      <c r="N157" s="315">
        <f>BK157</f>
        <v>0</v>
      </c>
      <c r="O157" s="316"/>
      <c r="P157" s="316"/>
      <c r="Q157" s="316"/>
      <c r="R157" s="163"/>
      <c r="T157" s="164"/>
      <c r="U157" s="161"/>
      <c r="V157" s="161"/>
      <c r="W157" s="165">
        <f>SUM(W158:W163)</f>
        <v>0</v>
      </c>
      <c r="X157" s="161"/>
      <c r="Y157" s="165">
        <f>SUM(Y158:Y163)</f>
        <v>2.3128822699999998</v>
      </c>
      <c r="Z157" s="161"/>
      <c r="AA157" s="166">
        <f>SUM(AA158:AA163)</f>
        <v>0</v>
      </c>
      <c r="AR157" s="167" t="s">
        <v>87</v>
      </c>
      <c r="AT157" s="168" t="s">
        <v>74</v>
      </c>
      <c r="AU157" s="168" t="s">
        <v>82</v>
      </c>
      <c r="AY157" s="167" t="s">
        <v>192</v>
      </c>
      <c r="BK157" s="169">
        <f>SUM(BK158:BK163)</f>
        <v>0</v>
      </c>
    </row>
    <row r="158" spans="2:65" s="1" customFormat="1" ht="25.5" customHeight="1">
      <c r="B158" s="142"/>
      <c r="C158" s="171" t="s">
        <v>294</v>
      </c>
      <c r="D158" s="171" t="s">
        <v>193</v>
      </c>
      <c r="E158" s="172" t="s">
        <v>969</v>
      </c>
      <c r="F158" s="268" t="s">
        <v>970</v>
      </c>
      <c r="G158" s="268"/>
      <c r="H158" s="268"/>
      <c r="I158" s="268"/>
      <c r="J158" s="173" t="s">
        <v>196</v>
      </c>
      <c r="K158" s="174">
        <v>25.954999999999998</v>
      </c>
      <c r="L158" s="277">
        <v>0</v>
      </c>
      <c r="M158" s="277"/>
      <c r="N158" s="267">
        <f>ROUND(L158*K158,2)</f>
        <v>0</v>
      </c>
      <c r="O158" s="267"/>
      <c r="P158" s="267"/>
      <c r="Q158" s="267"/>
      <c r="R158" s="145"/>
      <c r="T158" s="175" t="s">
        <v>5</v>
      </c>
      <c r="U158" s="48" t="s">
        <v>42</v>
      </c>
      <c r="V158" s="40"/>
      <c r="W158" s="176">
        <f>V158*K158</f>
        <v>0</v>
      </c>
      <c r="X158" s="176">
        <v>2.2440000000000002E-2</v>
      </c>
      <c r="Y158" s="176">
        <f>X158*K158</f>
        <v>0.58243020000000001</v>
      </c>
      <c r="Z158" s="176">
        <v>0</v>
      </c>
      <c r="AA158" s="177">
        <f>Z158*K158</f>
        <v>0</v>
      </c>
      <c r="AR158" s="23" t="s">
        <v>294</v>
      </c>
      <c r="AT158" s="23" t="s">
        <v>193</v>
      </c>
      <c r="AU158" s="23" t="s">
        <v>87</v>
      </c>
      <c r="AY158" s="23" t="s">
        <v>192</v>
      </c>
      <c r="BE158" s="118">
        <f>IF(U158="základná",N158,0)</f>
        <v>0</v>
      </c>
      <c r="BF158" s="118">
        <f>IF(U158="znížená",N158,0)</f>
        <v>0</v>
      </c>
      <c r="BG158" s="118">
        <f>IF(U158="zákl. prenesená",N158,0)</f>
        <v>0</v>
      </c>
      <c r="BH158" s="118">
        <f>IF(U158="zníž. prenesená",N158,0)</f>
        <v>0</v>
      </c>
      <c r="BI158" s="118">
        <f>IF(U158="nulová",N158,0)</f>
        <v>0</v>
      </c>
      <c r="BJ158" s="23" t="s">
        <v>87</v>
      </c>
      <c r="BK158" s="118">
        <f>ROUND(L158*K158,2)</f>
        <v>0</v>
      </c>
      <c r="BL158" s="23" t="s">
        <v>294</v>
      </c>
      <c r="BM158" s="23" t="s">
        <v>971</v>
      </c>
    </row>
    <row r="159" spans="2:65" s="11" customFormat="1" ht="16.5" customHeight="1">
      <c r="B159" s="178"/>
      <c r="C159" s="179"/>
      <c r="D159" s="179"/>
      <c r="E159" s="180" t="s">
        <v>5</v>
      </c>
      <c r="F159" s="269" t="s">
        <v>927</v>
      </c>
      <c r="G159" s="270"/>
      <c r="H159" s="270"/>
      <c r="I159" s="270"/>
      <c r="J159" s="179"/>
      <c r="K159" s="180" t="s">
        <v>5</v>
      </c>
      <c r="L159" s="179"/>
      <c r="M159" s="179"/>
      <c r="N159" s="179"/>
      <c r="O159" s="179"/>
      <c r="P159" s="179"/>
      <c r="Q159" s="179"/>
      <c r="R159" s="181"/>
      <c r="T159" s="182"/>
      <c r="U159" s="179"/>
      <c r="V159" s="179"/>
      <c r="W159" s="179"/>
      <c r="X159" s="179"/>
      <c r="Y159" s="179"/>
      <c r="Z159" s="179"/>
      <c r="AA159" s="183"/>
      <c r="AT159" s="184" t="s">
        <v>216</v>
      </c>
      <c r="AU159" s="184" t="s">
        <v>87</v>
      </c>
      <c r="AV159" s="11" t="s">
        <v>82</v>
      </c>
      <c r="AW159" s="11" t="s">
        <v>32</v>
      </c>
      <c r="AX159" s="11" t="s">
        <v>75</v>
      </c>
      <c r="AY159" s="184" t="s">
        <v>192</v>
      </c>
    </row>
    <row r="160" spans="2:65" s="12" customFormat="1" ht="16.5" customHeight="1">
      <c r="B160" s="185"/>
      <c r="C160" s="186"/>
      <c r="D160" s="186"/>
      <c r="E160" s="187" t="s">
        <v>5</v>
      </c>
      <c r="F160" s="271" t="s">
        <v>972</v>
      </c>
      <c r="G160" s="272"/>
      <c r="H160" s="272"/>
      <c r="I160" s="272"/>
      <c r="J160" s="186"/>
      <c r="K160" s="188">
        <v>25.954999999999998</v>
      </c>
      <c r="L160" s="186"/>
      <c r="M160" s="186"/>
      <c r="N160" s="186"/>
      <c r="O160" s="186"/>
      <c r="P160" s="186"/>
      <c r="Q160" s="186"/>
      <c r="R160" s="189"/>
      <c r="T160" s="190"/>
      <c r="U160" s="186"/>
      <c r="V160" s="186"/>
      <c r="W160" s="186"/>
      <c r="X160" s="186"/>
      <c r="Y160" s="186"/>
      <c r="Z160" s="186"/>
      <c r="AA160" s="191"/>
      <c r="AT160" s="192" t="s">
        <v>216</v>
      </c>
      <c r="AU160" s="192" t="s">
        <v>87</v>
      </c>
      <c r="AV160" s="12" t="s">
        <v>87</v>
      </c>
      <c r="AW160" s="12" t="s">
        <v>32</v>
      </c>
      <c r="AX160" s="12" t="s">
        <v>82</v>
      </c>
      <c r="AY160" s="192" t="s">
        <v>192</v>
      </c>
    </row>
    <row r="161" spans="2:65" s="1" customFormat="1" ht="25.5" customHeight="1">
      <c r="B161" s="142"/>
      <c r="C161" s="171" t="s">
        <v>300</v>
      </c>
      <c r="D161" s="171" t="s">
        <v>193</v>
      </c>
      <c r="E161" s="172" t="s">
        <v>973</v>
      </c>
      <c r="F161" s="268" t="s">
        <v>974</v>
      </c>
      <c r="G161" s="268"/>
      <c r="H161" s="268"/>
      <c r="I161" s="268"/>
      <c r="J161" s="173" t="s">
        <v>196</v>
      </c>
      <c r="K161" s="174">
        <v>77.149000000000001</v>
      </c>
      <c r="L161" s="277">
        <v>0</v>
      </c>
      <c r="M161" s="277"/>
      <c r="N161" s="267">
        <f>ROUND(L161*K161,2)</f>
        <v>0</v>
      </c>
      <c r="O161" s="267"/>
      <c r="P161" s="267"/>
      <c r="Q161" s="267"/>
      <c r="R161" s="145"/>
      <c r="T161" s="175" t="s">
        <v>5</v>
      </c>
      <c r="U161" s="48" t="s">
        <v>42</v>
      </c>
      <c r="V161" s="40"/>
      <c r="W161" s="176">
        <f>V161*K161</f>
        <v>0</v>
      </c>
      <c r="X161" s="176">
        <v>2.2429999999999999E-2</v>
      </c>
      <c r="Y161" s="176">
        <f>X161*K161</f>
        <v>1.7304520699999999</v>
      </c>
      <c r="Z161" s="176">
        <v>0</v>
      </c>
      <c r="AA161" s="177">
        <f>Z161*K161</f>
        <v>0</v>
      </c>
      <c r="AR161" s="23" t="s">
        <v>294</v>
      </c>
      <c r="AT161" s="23" t="s">
        <v>193</v>
      </c>
      <c r="AU161" s="23" t="s">
        <v>87</v>
      </c>
      <c r="AY161" s="23" t="s">
        <v>192</v>
      </c>
      <c r="BE161" s="118">
        <f>IF(U161="základná",N161,0)</f>
        <v>0</v>
      </c>
      <c r="BF161" s="118">
        <f>IF(U161="znížená",N161,0)</f>
        <v>0</v>
      </c>
      <c r="BG161" s="118">
        <f>IF(U161="zákl. prenesená",N161,0)</f>
        <v>0</v>
      </c>
      <c r="BH161" s="118">
        <f>IF(U161="zníž. prenesená",N161,0)</f>
        <v>0</v>
      </c>
      <c r="BI161" s="118">
        <f>IF(U161="nulová",N161,0)</f>
        <v>0</v>
      </c>
      <c r="BJ161" s="23" t="s">
        <v>87</v>
      </c>
      <c r="BK161" s="118">
        <f>ROUND(L161*K161,2)</f>
        <v>0</v>
      </c>
      <c r="BL161" s="23" t="s">
        <v>294</v>
      </c>
      <c r="BM161" s="23" t="s">
        <v>975</v>
      </c>
    </row>
    <row r="162" spans="2:65" s="11" customFormat="1" ht="16.5" customHeight="1">
      <c r="B162" s="178"/>
      <c r="C162" s="179"/>
      <c r="D162" s="179"/>
      <c r="E162" s="180" t="s">
        <v>5</v>
      </c>
      <c r="F162" s="269" t="s">
        <v>916</v>
      </c>
      <c r="G162" s="270"/>
      <c r="H162" s="270"/>
      <c r="I162" s="270"/>
      <c r="J162" s="179"/>
      <c r="K162" s="180" t="s">
        <v>5</v>
      </c>
      <c r="L162" s="179"/>
      <c r="M162" s="179"/>
      <c r="N162" s="179"/>
      <c r="O162" s="179"/>
      <c r="P162" s="179"/>
      <c r="Q162" s="179"/>
      <c r="R162" s="181"/>
      <c r="T162" s="182"/>
      <c r="U162" s="179"/>
      <c r="V162" s="179"/>
      <c r="W162" s="179"/>
      <c r="X162" s="179"/>
      <c r="Y162" s="179"/>
      <c r="Z162" s="179"/>
      <c r="AA162" s="183"/>
      <c r="AT162" s="184" t="s">
        <v>216</v>
      </c>
      <c r="AU162" s="184" t="s">
        <v>87</v>
      </c>
      <c r="AV162" s="11" t="s">
        <v>82</v>
      </c>
      <c r="AW162" s="11" t="s">
        <v>32</v>
      </c>
      <c r="AX162" s="11" t="s">
        <v>75</v>
      </c>
      <c r="AY162" s="184" t="s">
        <v>192</v>
      </c>
    </row>
    <row r="163" spans="2:65" s="12" customFormat="1" ht="16.5" customHeight="1">
      <c r="B163" s="185"/>
      <c r="C163" s="186"/>
      <c r="D163" s="186"/>
      <c r="E163" s="187" t="s">
        <v>5</v>
      </c>
      <c r="F163" s="271" t="s">
        <v>976</v>
      </c>
      <c r="G163" s="272"/>
      <c r="H163" s="272"/>
      <c r="I163" s="272"/>
      <c r="J163" s="186"/>
      <c r="K163" s="188">
        <v>77.149000000000001</v>
      </c>
      <c r="L163" s="186"/>
      <c r="M163" s="186"/>
      <c r="N163" s="186"/>
      <c r="O163" s="186"/>
      <c r="P163" s="186"/>
      <c r="Q163" s="186"/>
      <c r="R163" s="189"/>
      <c r="T163" s="190"/>
      <c r="U163" s="186"/>
      <c r="V163" s="186"/>
      <c r="W163" s="186"/>
      <c r="X163" s="186"/>
      <c r="Y163" s="186"/>
      <c r="Z163" s="186"/>
      <c r="AA163" s="191"/>
      <c r="AT163" s="192" t="s">
        <v>216</v>
      </c>
      <c r="AU163" s="192" t="s">
        <v>87</v>
      </c>
      <c r="AV163" s="12" t="s">
        <v>87</v>
      </c>
      <c r="AW163" s="12" t="s">
        <v>32</v>
      </c>
      <c r="AX163" s="12" t="s">
        <v>82</v>
      </c>
      <c r="AY163" s="192" t="s">
        <v>192</v>
      </c>
    </row>
    <row r="164" spans="2:65" s="10" customFormat="1" ht="29.85" customHeight="1">
      <c r="B164" s="160"/>
      <c r="C164" s="161"/>
      <c r="D164" s="170" t="s">
        <v>161</v>
      </c>
      <c r="E164" s="170"/>
      <c r="F164" s="170"/>
      <c r="G164" s="170"/>
      <c r="H164" s="170"/>
      <c r="I164" s="170"/>
      <c r="J164" s="170"/>
      <c r="K164" s="170"/>
      <c r="L164" s="170"/>
      <c r="M164" s="170"/>
      <c r="N164" s="280">
        <f>BK164</f>
        <v>0</v>
      </c>
      <c r="O164" s="281"/>
      <c r="P164" s="281"/>
      <c r="Q164" s="281"/>
      <c r="R164" s="163"/>
      <c r="T164" s="164"/>
      <c r="U164" s="161"/>
      <c r="V164" s="161"/>
      <c r="W164" s="165">
        <f>SUM(W165:W189)</f>
        <v>0</v>
      </c>
      <c r="X164" s="161"/>
      <c r="Y164" s="165">
        <f>SUM(Y165:Y189)</f>
        <v>1.6818812000000001</v>
      </c>
      <c r="Z164" s="161"/>
      <c r="AA164" s="166">
        <f>SUM(AA165:AA189)</f>
        <v>0</v>
      </c>
      <c r="AR164" s="167" t="s">
        <v>87</v>
      </c>
      <c r="AT164" s="168" t="s">
        <v>74</v>
      </c>
      <c r="AU164" s="168" t="s">
        <v>82</v>
      </c>
      <c r="AY164" s="167" t="s">
        <v>192</v>
      </c>
      <c r="BK164" s="169">
        <f>SUM(BK165:BK189)</f>
        <v>0</v>
      </c>
    </row>
    <row r="165" spans="2:65" s="1" customFormat="1" ht="25.5" customHeight="1">
      <c r="B165" s="142"/>
      <c r="C165" s="171" t="s">
        <v>308</v>
      </c>
      <c r="D165" s="171" t="s">
        <v>193</v>
      </c>
      <c r="E165" s="172" t="s">
        <v>977</v>
      </c>
      <c r="F165" s="268" t="s">
        <v>978</v>
      </c>
      <c r="G165" s="268"/>
      <c r="H165" s="268"/>
      <c r="I165" s="268"/>
      <c r="J165" s="173" t="s">
        <v>196</v>
      </c>
      <c r="K165" s="174">
        <v>204.53100000000001</v>
      </c>
      <c r="L165" s="277">
        <v>0</v>
      </c>
      <c r="M165" s="277"/>
      <c r="N165" s="267">
        <f>ROUND(L165*K165,2)</f>
        <v>0</v>
      </c>
      <c r="O165" s="267"/>
      <c r="P165" s="267"/>
      <c r="Q165" s="267"/>
      <c r="R165" s="145"/>
      <c r="T165" s="175" t="s">
        <v>5</v>
      </c>
      <c r="U165" s="48" t="s">
        <v>42</v>
      </c>
      <c r="V165" s="40"/>
      <c r="W165" s="176">
        <f>V165*K165</f>
        <v>0</v>
      </c>
      <c r="X165" s="176">
        <v>1.2E-4</v>
      </c>
      <c r="Y165" s="176">
        <f>X165*K165</f>
        <v>2.4543720000000002E-2</v>
      </c>
      <c r="Z165" s="176">
        <v>0</v>
      </c>
      <c r="AA165" s="177">
        <f>Z165*K165</f>
        <v>0</v>
      </c>
      <c r="AR165" s="23" t="s">
        <v>294</v>
      </c>
      <c r="AT165" s="23" t="s">
        <v>193</v>
      </c>
      <c r="AU165" s="23" t="s">
        <v>87</v>
      </c>
      <c r="AY165" s="23" t="s">
        <v>192</v>
      </c>
      <c r="BE165" s="118">
        <f>IF(U165="základná",N165,0)</f>
        <v>0</v>
      </c>
      <c r="BF165" s="118">
        <f>IF(U165="znížená",N165,0)</f>
        <v>0</v>
      </c>
      <c r="BG165" s="118">
        <f>IF(U165="zákl. prenesená",N165,0)</f>
        <v>0</v>
      </c>
      <c r="BH165" s="118">
        <f>IF(U165="zníž. prenesená",N165,0)</f>
        <v>0</v>
      </c>
      <c r="BI165" s="118">
        <f>IF(U165="nulová",N165,0)</f>
        <v>0</v>
      </c>
      <c r="BJ165" s="23" t="s">
        <v>87</v>
      </c>
      <c r="BK165" s="118">
        <f>ROUND(L165*K165,2)</f>
        <v>0</v>
      </c>
      <c r="BL165" s="23" t="s">
        <v>294</v>
      </c>
      <c r="BM165" s="23" t="s">
        <v>979</v>
      </c>
    </row>
    <row r="166" spans="2:65" s="1" customFormat="1" ht="38.25" customHeight="1">
      <c r="B166" s="142"/>
      <c r="C166" s="171" t="s">
        <v>314</v>
      </c>
      <c r="D166" s="171" t="s">
        <v>193</v>
      </c>
      <c r="E166" s="172" t="s">
        <v>980</v>
      </c>
      <c r="F166" s="268" t="s">
        <v>981</v>
      </c>
      <c r="G166" s="268"/>
      <c r="H166" s="268"/>
      <c r="I166" s="268"/>
      <c r="J166" s="173" t="s">
        <v>196</v>
      </c>
      <c r="K166" s="174">
        <v>204.53100000000001</v>
      </c>
      <c r="L166" s="277">
        <v>0</v>
      </c>
      <c r="M166" s="277"/>
      <c r="N166" s="267">
        <f>ROUND(L166*K166,2)</f>
        <v>0</v>
      </c>
      <c r="O166" s="267"/>
      <c r="P166" s="267"/>
      <c r="Q166" s="267"/>
      <c r="R166" s="145"/>
      <c r="T166" s="175" t="s">
        <v>5</v>
      </c>
      <c r="U166" s="48" t="s">
        <v>42</v>
      </c>
      <c r="V166" s="40"/>
      <c r="W166" s="176">
        <f>V166*K166</f>
        <v>0</v>
      </c>
      <c r="X166" s="176">
        <v>4.6999999999999999E-4</v>
      </c>
      <c r="Y166" s="176">
        <f>X166*K166</f>
        <v>9.6129569999999998E-2</v>
      </c>
      <c r="Z166" s="176">
        <v>0</v>
      </c>
      <c r="AA166" s="177">
        <f>Z166*K166</f>
        <v>0</v>
      </c>
      <c r="AR166" s="23" t="s">
        <v>294</v>
      </c>
      <c r="AT166" s="23" t="s">
        <v>193</v>
      </c>
      <c r="AU166" s="23" t="s">
        <v>87</v>
      </c>
      <c r="AY166" s="23" t="s">
        <v>192</v>
      </c>
      <c r="BE166" s="118">
        <f>IF(U166="základná",N166,0)</f>
        <v>0</v>
      </c>
      <c r="BF166" s="118">
        <f>IF(U166="znížená",N166,0)</f>
        <v>0</v>
      </c>
      <c r="BG166" s="118">
        <f>IF(U166="zákl. prenesená",N166,0)</f>
        <v>0</v>
      </c>
      <c r="BH166" s="118">
        <f>IF(U166="zníž. prenesená",N166,0)</f>
        <v>0</v>
      </c>
      <c r="BI166" s="118">
        <f>IF(U166="nulová",N166,0)</f>
        <v>0</v>
      </c>
      <c r="BJ166" s="23" t="s">
        <v>87</v>
      </c>
      <c r="BK166" s="118">
        <f>ROUND(L166*K166,2)</f>
        <v>0</v>
      </c>
      <c r="BL166" s="23" t="s">
        <v>294</v>
      </c>
      <c r="BM166" s="23" t="s">
        <v>982</v>
      </c>
    </row>
    <row r="167" spans="2:65" s="1" customFormat="1" ht="38.25" customHeight="1">
      <c r="B167" s="142"/>
      <c r="C167" s="171" t="s">
        <v>10</v>
      </c>
      <c r="D167" s="171" t="s">
        <v>193</v>
      </c>
      <c r="E167" s="172" t="s">
        <v>983</v>
      </c>
      <c r="F167" s="268" t="s">
        <v>984</v>
      </c>
      <c r="G167" s="268"/>
      <c r="H167" s="268"/>
      <c r="I167" s="268"/>
      <c r="J167" s="173" t="s">
        <v>196</v>
      </c>
      <c r="K167" s="174">
        <v>204.53100000000001</v>
      </c>
      <c r="L167" s="277">
        <v>0</v>
      </c>
      <c r="M167" s="277"/>
      <c r="N167" s="267">
        <f>ROUND(L167*K167,2)</f>
        <v>0</v>
      </c>
      <c r="O167" s="267"/>
      <c r="P167" s="267"/>
      <c r="Q167" s="267"/>
      <c r="R167" s="145"/>
      <c r="T167" s="175" t="s">
        <v>5</v>
      </c>
      <c r="U167" s="48" t="s">
        <v>42</v>
      </c>
      <c r="V167" s="40"/>
      <c r="W167" s="176">
        <f>V167*K167</f>
        <v>0</v>
      </c>
      <c r="X167" s="176">
        <v>6.4099999999999999E-3</v>
      </c>
      <c r="Y167" s="176">
        <f>X167*K167</f>
        <v>1.3110437100000001</v>
      </c>
      <c r="Z167" s="176">
        <v>0</v>
      </c>
      <c r="AA167" s="177">
        <f>Z167*K167</f>
        <v>0</v>
      </c>
      <c r="AR167" s="23" t="s">
        <v>294</v>
      </c>
      <c r="AT167" s="23" t="s">
        <v>193</v>
      </c>
      <c r="AU167" s="23" t="s">
        <v>87</v>
      </c>
      <c r="AY167" s="23" t="s">
        <v>192</v>
      </c>
      <c r="BE167" s="118">
        <f>IF(U167="základná",N167,0)</f>
        <v>0</v>
      </c>
      <c r="BF167" s="118">
        <f>IF(U167="znížená",N167,0)</f>
        <v>0</v>
      </c>
      <c r="BG167" s="118">
        <f>IF(U167="zákl. prenesená",N167,0)</f>
        <v>0</v>
      </c>
      <c r="BH167" s="118">
        <f>IF(U167="zníž. prenesená",N167,0)</f>
        <v>0</v>
      </c>
      <c r="BI167" s="118">
        <f>IF(U167="nulová",N167,0)</f>
        <v>0</v>
      </c>
      <c r="BJ167" s="23" t="s">
        <v>87</v>
      </c>
      <c r="BK167" s="118">
        <f>ROUND(L167*K167,2)</f>
        <v>0</v>
      </c>
      <c r="BL167" s="23" t="s">
        <v>294</v>
      </c>
      <c r="BM167" s="23" t="s">
        <v>985</v>
      </c>
    </row>
    <row r="168" spans="2:65" s="1" customFormat="1" ht="38.25" customHeight="1">
      <c r="B168" s="142"/>
      <c r="C168" s="171" t="s">
        <v>325</v>
      </c>
      <c r="D168" s="171" t="s">
        <v>193</v>
      </c>
      <c r="E168" s="172" t="s">
        <v>986</v>
      </c>
      <c r="F168" s="268" t="s">
        <v>987</v>
      </c>
      <c r="G168" s="268"/>
      <c r="H168" s="268"/>
      <c r="I168" s="268"/>
      <c r="J168" s="173" t="s">
        <v>467</v>
      </c>
      <c r="K168" s="174">
        <v>10.75</v>
      </c>
      <c r="L168" s="277">
        <v>0</v>
      </c>
      <c r="M168" s="277"/>
      <c r="N168" s="267">
        <f>ROUND(L168*K168,2)</f>
        <v>0</v>
      </c>
      <c r="O168" s="267"/>
      <c r="P168" s="267"/>
      <c r="Q168" s="267"/>
      <c r="R168" s="145"/>
      <c r="T168" s="175" t="s">
        <v>5</v>
      </c>
      <c r="U168" s="48" t="s">
        <v>42</v>
      </c>
      <c r="V168" s="40"/>
      <c r="W168" s="176">
        <f>V168*K168</f>
        <v>0</v>
      </c>
      <c r="X168" s="176">
        <v>5.1000000000000004E-3</v>
      </c>
      <c r="Y168" s="176">
        <f>X168*K168</f>
        <v>5.4825000000000006E-2</v>
      </c>
      <c r="Z168" s="176">
        <v>0</v>
      </c>
      <c r="AA168" s="177">
        <f>Z168*K168</f>
        <v>0</v>
      </c>
      <c r="AR168" s="23" t="s">
        <v>294</v>
      </c>
      <c r="AT168" s="23" t="s">
        <v>193</v>
      </c>
      <c r="AU168" s="23" t="s">
        <v>87</v>
      </c>
      <c r="AY168" s="23" t="s">
        <v>192</v>
      </c>
      <c r="BE168" s="118">
        <f>IF(U168="základná",N168,0)</f>
        <v>0</v>
      </c>
      <c r="BF168" s="118">
        <f>IF(U168="znížená",N168,0)</f>
        <v>0</v>
      </c>
      <c r="BG168" s="118">
        <f>IF(U168="zákl. prenesená",N168,0)</f>
        <v>0</v>
      </c>
      <c r="BH168" s="118">
        <f>IF(U168="zníž. prenesená",N168,0)</f>
        <v>0</v>
      </c>
      <c r="BI168" s="118">
        <f>IF(U168="nulová",N168,0)</f>
        <v>0</v>
      </c>
      <c r="BJ168" s="23" t="s">
        <v>87</v>
      </c>
      <c r="BK168" s="118">
        <f>ROUND(L168*K168,2)</f>
        <v>0</v>
      </c>
      <c r="BL168" s="23" t="s">
        <v>294</v>
      </c>
      <c r="BM168" s="23" t="s">
        <v>988</v>
      </c>
    </row>
    <row r="169" spans="2:65" s="1" customFormat="1" ht="38.25" customHeight="1">
      <c r="B169" s="142"/>
      <c r="C169" s="171" t="s">
        <v>330</v>
      </c>
      <c r="D169" s="171" t="s">
        <v>193</v>
      </c>
      <c r="E169" s="172" t="s">
        <v>989</v>
      </c>
      <c r="F169" s="268" t="s">
        <v>990</v>
      </c>
      <c r="G169" s="268"/>
      <c r="H169" s="268"/>
      <c r="I169" s="268"/>
      <c r="J169" s="173" t="s">
        <v>467</v>
      </c>
      <c r="K169" s="174">
        <v>3.56</v>
      </c>
      <c r="L169" s="277">
        <v>0</v>
      </c>
      <c r="M169" s="277"/>
      <c r="N169" s="267">
        <f>ROUND(L169*K169,2)</f>
        <v>0</v>
      </c>
      <c r="O169" s="267"/>
      <c r="P169" s="267"/>
      <c r="Q169" s="267"/>
      <c r="R169" s="145"/>
      <c r="T169" s="175" t="s">
        <v>5</v>
      </c>
      <c r="U169" s="48" t="s">
        <v>42</v>
      </c>
      <c r="V169" s="40"/>
      <c r="W169" s="176">
        <f>V169*K169</f>
        <v>0</v>
      </c>
      <c r="X169" s="176">
        <v>9.2499999999999995E-3</v>
      </c>
      <c r="Y169" s="176">
        <f>X169*K169</f>
        <v>3.2930000000000001E-2</v>
      </c>
      <c r="Z169" s="176">
        <v>0</v>
      </c>
      <c r="AA169" s="177">
        <f>Z169*K169</f>
        <v>0</v>
      </c>
      <c r="AR169" s="23" t="s">
        <v>294</v>
      </c>
      <c r="AT169" s="23" t="s">
        <v>193</v>
      </c>
      <c r="AU169" s="23" t="s">
        <v>87</v>
      </c>
      <c r="AY169" s="23" t="s">
        <v>192</v>
      </c>
      <c r="BE169" s="118">
        <f>IF(U169="základná",N169,0)</f>
        <v>0</v>
      </c>
      <c r="BF169" s="118">
        <f>IF(U169="znížená",N169,0)</f>
        <v>0</v>
      </c>
      <c r="BG169" s="118">
        <f>IF(U169="zákl. prenesená",N169,0)</f>
        <v>0</v>
      </c>
      <c r="BH169" s="118">
        <f>IF(U169="zníž. prenesená",N169,0)</f>
        <v>0</v>
      </c>
      <c r="BI169" s="118">
        <f>IF(U169="nulová",N169,0)</f>
        <v>0</v>
      </c>
      <c r="BJ169" s="23" t="s">
        <v>87</v>
      </c>
      <c r="BK169" s="118">
        <f>ROUND(L169*K169,2)</f>
        <v>0</v>
      </c>
      <c r="BL169" s="23" t="s">
        <v>294</v>
      </c>
      <c r="BM169" s="23" t="s">
        <v>991</v>
      </c>
    </row>
    <row r="170" spans="2:65" s="12" customFormat="1" ht="16.5" customHeight="1">
      <c r="B170" s="185"/>
      <c r="C170" s="186"/>
      <c r="D170" s="186"/>
      <c r="E170" s="187" t="s">
        <v>5</v>
      </c>
      <c r="F170" s="317" t="s">
        <v>992</v>
      </c>
      <c r="G170" s="318"/>
      <c r="H170" s="318"/>
      <c r="I170" s="318"/>
      <c r="J170" s="186"/>
      <c r="K170" s="188">
        <v>3.56</v>
      </c>
      <c r="L170" s="186"/>
      <c r="M170" s="186"/>
      <c r="N170" s="186"/>
      <c r="O170" s="186"/>
      <c r="P170" s="186"/>
      <c r="Q170" s="186"/>
      <c r="R170" s="189"/>
      <c r="T170" s="190"/>
      <c r="U170" s="186"/>
      <c r="V170" s="186"/>
      <c r="W170" s="186"/>
      <c r="X170" s="186"/>
      <c r="Y170" s="186"/>
      <c r="Z170" s="186"/>
      <c r="AA170" s="191"/>
      <c r="AT170" s="192" t="s">
        <v>216</v>
      </c>
      <c r="AU170" s="192" t="s">
        <v>87</v>
      </c>
      <c r="AV170" s="12" t="s">
        <v>87</v>
      </c>
      <c r="AW170" s="12" t="s">
        <v>32</v>
      </c>
      <c r="AX170" s="12" t="s">
        <v>82</v>
      </c>
      <c r="AY170" s="192" t="s">
        <v>192</v>
      </c>
    </row>
    <row r="171" spans="2:65" s="1" customFormat="1" ht="38.25" customHeight="1">
      <c r="B171" s="142"/>
      <c r="C171" s="171" t="s">
        <v>334</v>
      </c>
      <c r="D171" s="171" t="s">
        <v>193</v>
      </c>
      <c r="E171" s="172" t="s">
        <v>993</v>
      </c>
      <c r="F171" s="268" t="s">
        <v>994</v>
      </c>
      <c r="G171" s="268"/>
      <c r="H171" s="268"/>
      <c r="I171" s="268"/>
      <c r="J171" s="173" t="s">
        <v>467</v>
      </c>
      <c r="K171" s="174">
        <v>38.68</v>
      </c>
      <c r="L171" s="277">
        <v>0</v>
      </c>
      <c r="M171" s="277"/>
      <c r="N171" s="267">
        <f>ROUND(L171*K171,2)</f>
        <v>0</v>
      </c>
      <c r="O171" s="267"/>
      <c r="P171" s="267"/>
      <c r="Q171" s="267"/>
      <c r="R171" s="145"/>
      <c r="T171" s="175" t="s">
        <v>5</v>
      </c>
      <c r="U171" s="48" t="s">
        <v>42</v>
      </c>
      <c r="V171" s="40"/>
      <c r="W171" s="176">
        <f>V171*K171</f>
        <v>0</v>
      </c>
      <c r="X171" s="176">
        <v>1.1900000000000001E-3</v>
      </c>
      <c r="Y171" s="176">
        <f>X171*K171</f>
        <v>4.6029200000000006E-2</v>
      </c>
      <c r="Z171" s="176">
        <v>0</v>
      </c>
      <c r="AA171" s="177">
        <f>Z171*K171</f>
        <v>0</v>
      </c>
      <c r="AR171" s="23" t="s">
        <v>294</v>
      </c>
      <c r="AT171" s="23" t="s">
        <v>193</v>
      </c>
      <c r="AU171" s="23" t="s">
        <v>87</v>
      </c>
      <c r="AY171" s="23" t="s">
        <v>192</v>
      </c>
      <c r="BE171" s="118">
        <f>IF(U171="základná",N171,0)</f>
        <v>0</v>
      </c>
      <c r="BF171" s="118">
        <f>IF(U171="znížená",N171,0)</f>
        <v>0</v>
      </c>
      <c r="BG171" s="118">
        <f>IF(U171="zákl. prenesená",N171,0)</f>
        <v>0</v>
      </c>
      <c r="BH171" s="118">
        <f>IF(U171="zníž. prenesená",N171,0)</f>
        <v>0</v>
      </c>
      <c r="BI171" s="118">
        <f>IF(U171="nulová",N171,0)</f>
        <v>0</v>
      </c>
      <c r="BJ171" s="23" t="s">
        <v>87</v>
      </c>
      <c r="BK171" s="118">
        <f>ROUND(L171*K171,2)</f>
        <v>0</v>
      </c>
      <c r="BL171" s="23" t="s">
        <v>294</v>
      </c>
      <c r="BM171" s="23" t="s">
        <v>995</v>
      </c>
    </row>
    <row r="172" spans="2:65" s="12" customFormat="1" ht="16.5" customHeight="1">
      <c r="B172" s="185"/>
      <c r="C172" s="186"/>
      <c r="D172" s="186"/>
      <c r="E172" s="187" t="s">
        <v>5</v>
      </c>
      <c r="F172" s="317" t="s">
        <v>996</v>
      </c>
      <c r="G172" s="318"/>
      <c r="H172" s="318"/>
      <c r="I172" s="318"/>
      <c r="J172" s="186"/>
      <c r="K172" s="188">
        <v>38.68</v>
      </c>
      <c r="L172" s="186"/>
      <c r="M172" s="186"/>
      <c r="N172" s="186"/>
      <c r="O172" s="186"/>
      <c r="P172" s="186"/>
      <c r="Q172" s="186"/>
      <c r="R172" s="189"/>
      <c r="T172" s="190"/>
      <c r="U172" s="186"/>
      <c r="V172" s="186"/>
      <c r="W172" s="186"/>
      <c r="X172" s="186"/>
      <c r="Y172" s="186"/>
      <c r="Z172" s="186"/>
      <c r="AA172" s="191"/>
      <c r="AT172" s="192" t="s">
        <v>216</v>
      </c>
      <c r="AU172" s="192" t="s">
        <v>87</v>
      </c>
      <c r="AV172" s="12" t="s">
        <v>87</v>
      </c>
      <c r="AW172" s="12" t="s">
        <v>32</v>
      </c>
      <c r="AX172" s="12" t="s">
        <v>82</v>
      </c>
      <c r="AY172" s="192" t="s">
        <v>192</v>
      </c>
    </row>
    <row r="173" spans="2:65" s="1" customFormat="1" ht="25.5" customHeight="1">
      <c r="B173" s="142"/>
      <c r="C173" s="171" t="s">
        <v>339</v>
      </c>
      <c r="D173" s="171" t="s">
        <v>193</v>
      </c>
      <c r="E173" s="172" t="s">
        <v>997</v>
      </c>
      <c r="F173" s="268" t="s">
        <v>998</v>
      </c>
      <c r="G173" s="268"/>
      <c r="H173" s="268"/>
      <c r="I173" s="268"/>
      <c r="J173" s="173" t="s">
        <v>467</v>
      </c>
      <c r="K173" s="174">
        <v>21.5</v>
      </c>
      <c r="L173" s="277">
        <v>0</v>
      </c>
      <c r="M173" s="277"/>
      <c r="N173" s="267">
        <f>ROUND(L173*K173,2)</f>
        <v>0</v>
      </c>
      <c r="O173" s="267"/>
      <c r="P173" s="267"/>
      <c r="Q173" s="267"/>
      <c r="R173" s="145"/>
      <c r="T173" s="175" t="s">
        <v>5</v>
      </c>
      <c r="U173" s="48" t="s">
        <v>42</v>
      </c>
      <c r="V173" s="40"/>
      <c r="W173" s="176">
        <f>V173*K173</f>
        <v>0</v>
      </c>
      <c r="X173" s="176">
        <v>7.6000000000000004E-4</v>
      </c>
      <c r="Y173" s="176">
        <f>X173*K173</f>
        <v>1.634E-2</v>
      </c>
      <c r="Z173" s="176">
        <v>0</v>
      </c>
      <c r="AA173" s="177">
        <f>Z173*K173</f>
        <v>0</v>
      </c>
      <c r="AR173" s="23" t="s">
        <v>294</v>
      </c>
      <c r="AT173" s="23" t="s">
        <v>193</v>
      </c>
      <c r="AU173" s="23" t="s">
        <v>87</v>
      </c>
      <c r="AY173" s="23" t="s">
        <v>192</v>
      </c>
      <c r="BE173" s="118">
        <f>IF(U173="základná",N173,0)</f>
        <v>0</v>
      </c>
      <c r="BF173" s="118">
        <f>IF(U173="znížená",N173,0)</f>
        <v>0</v>
      </c>
      <c r="BG173" s="118">
        <f>IF(U173="zákl. prenesená",N173,0)</f>
        <v>0</v>
      </c>
      <c r="BH173" s="118">
        <f>IF(U173="zníž. prenesená",N173,0)</f>
        <v>0</v>
      </c>
      <c r="BI173" s="118">
        <f>IF(U173="nulová",N173,0)</f>
        <v>0</v>
      </c>
      <c r="BJ173" s="23" t="s">
        <v>87</v>
      </c>
      <c r="BK173" s="118">
        <f>ROUND(L173*K173,2)</f>
        <v>0</v>
      </c>
      <c r="BL173" s="23" t="s">
        <v>294</v>
      </c>
      <c r="BM173" s="23" t="s">
        <v>999</v>
      </c>
    </row>
    <row r="174" spans="2:65" s="12" customFormat="1" ht="16.5" customHeight="1">
      <c r="B174" s="185"/>
      <c r="C174" s="186"/>
      <c r="D174" s="186"/>
      <c r="E174" s="187" t="s">
        <v>5</v>
      </c>
      <c r="F174" s="317" t="s">
        <v>1000</v>
      </c>
      <c r="G174" s="318"/>
      <c r="H174" s="318"/>
      <c r="I174" s="318"/>
      <c r="J174" s="186"/>
      <c r="K174" s="188">
        <v>21.5</v>
      </c>
      <c r="L174" s="186"/>
      <c r="M174" s="186"/>
      <c r="N174" s="186"/>
      <c r="O174" s="186"/>
      <c r="P174" s="186"/>
      <c r="Q174" s="186"/>
      <c r="R174" s="189"/>
      <c r="T174" s="190"/>
      <c r="U174" s="186"/>
      <c r="V174" s="186"/>
      <c r="W174" s="186"/>
      <c r="X174" s="186"/>
      <c r="Y174" s="186"/>
      <c r="Z174" s="186"/>
      <c r="AA174" s="191"/>
      <c r="AT174" s="192" t="s">
        <v>216</v>
      </c>
      <c r="AU174" s="192" t="s">
        <v>87</v>
      </c>
      <c r="AV174" s="12" t="s">
        <v>87</v>
      </c>
      <c r="AW174" s="12" t="s">
        <v>32</v>
      </c>
      <c r="AX174" s="12" t="s">
        <v>82</v>
      </c>
      <c r="AY174" s="192" t="s">
        <v>192</v>
      </c>
    </row>
    <row r="175" spans="2:65" s="1" customFormat="1" ht="38.25" customHeight="1">
      <c r="B175" s="142"/>
      <c r="C175" s="171" t="s">
        <v>345</v>
      </c>
      <c r="D175" s="171" t="s">
        <v>193</v>
      </c>
      <c r="E175" s="172" t="s">
        <v>1001</v>
      </c>
      <c r="F175" s="268" t="s">
        <v>1002</v>
      </c>
      <c r="G175" s="268"/>
      <c r="H175" s="268"/>
      <c r="I175" s="268"/>
      <c r="J175" s="173" t="s">
        <v>467</v>
      </c>
      <c r="K175" s="174">
        <v>22</v>
      </c>
      <c r="L175" s="277">
        <v>0</v>
      </c>
      <c r="M175" s="277"/>
      <c r="N175" s="267">
        <f t="shared" ref="N175:N189" si="5">ROUND(L175*K175,2)</f>
        <v>0</v>
      </c>
      <c r="O175" s="267"/>
      <c r="P175" s="267"/>
      <c r="Q175" s="267"/>
      <c r="R175" s="145"/>
      <c r="T175" s="175" t="s">
        <v>5</v>
      </c>
      <c r="U175" s="48" t="s">
        <v>42</v>
      </c>
      <c r="V175" s="40"/>
      <c r="W175" s="176">
        <f t="shared" ref="W175:W189" si="6">V175*K175</f>
        <v>0</v>
      </c>
      <c r="X175" s="176">
        <v>1E-4</v>
      </c>
      <c r="Y175" s="176">
        <f t="shared" ref="Y175:Y189" si="7">X175*K175</f>
        <v>2.2000000000000001E-3</v>
      </c>
      <c r="Z175" s="176">
        <v>0</v>
      </c>
      <c r="AA175" s="177">
        <f t="shared" ref="AA175:AA189" si="8">Z175*K175</f>
        <v>0</v>
      </c>
      <c r="AR175" s="23" t="s">
        <v>294</v>
      </c>
      <c r="AT175" s="23" t="s">
        <v>193</v>
      </c>
      <c r="AU175" s="23" t="s">
        <v>87</v>
      </c>
      <c r="AY175" s="23" t="s">
        <v>192</v>
      </c>
      <c r="BE175" s="118">
        <f t="shared" ref="BE175:BE189" si="9">IF(U175="základná",N175,0)</f>
        <v>0</v>
      </c>
      <c r="BF175" s="118">
        <f t="shared" ref="BF175:BF189" si="10">IF(U175="znížená",N175,0)</f>
        <v>0</v>
      </c>
      <c r="BG175" s="118">
        <f t="shared" ref="BG175:BG189" si="11">IF(U175="zákl. prenesená",N175,0)</f>
        <v>0</v>
      </c>
      <c r="BH175" s="118">
        <f t="shared" ref="BH175:BH189" si="12">IF(U175="zníž. prenesená",N175,0)</f>
        <v>0</v>
      </c>
      <c r="BI175" s="118">
        <f t="shared" ref="BI175:BI189" si="13">IF(U175="nulová",N175,0)</f>
        <v>0</v>
      </c>
      <c r="BJ175" s="23" t="s">
        <v>87</v>
      </c>
      <c r="BK175" s="118">
        <f t="shared" ref="BK175:BK189" si="14">ROUND(L175*K175,2)</f>
        <v>0</v>
      </c>
      <c r="BL175" s="23" t="s">
        <v>294</v>
      </c>
      <c r="BM175" s="23" t="s">
        <v>1003</v>
      </c>
    </row>
    <row r="176" spans="2:65" s="1" customFormat="1" ht="25.5" customHeight="1">
      <c r="B176" s="142"/>
      <c r="C176" s="215" t="s">
        <v>349</v>
      </c>
      <c r="D176" s="215" t="s">
        <v>656</v>
      </c>
      <c r="E176" s="216" t="s">
        <v>1004</v>
      </c>
      <c r="F176" s="321" t="s">
        <v>1005</v>
      </c>
      <c r="G176" s="321"/>
      <c r="H176" s="321"/>
      <c r="I176" s="321"/>
      <c r="J176" s="217" t="s">
        <v>467</v>
      </c>
      <c r="K176" s="218">
        <v>22</v>
      </c>
      <c r="L176" s="319">
        <v>0</v>
      </c>
      <c r="M176" s="319"/>
      <c r="N176" s="320">
        <f t="shared" si="5"/>
        <v>0</v>
      </c>
      <c r="O176" s="267"/>
      <c r="P176" s="267"/>
      <c r="Q176" s="267"/>
      <c r="R176" s="145"/>
      <c r="T176" s="175" t="s">
        <v>5</v>
      </c>
      <c r="U176" s="48" t="s">
        <v>42</v>
      </c>
      <c r="V176" s="40"/>
      <c r="W176" s="176">
        <f t="shared" si="6"/>
        <v>0</v>
      </c>
      <c r="X176" s="176">
        <v>1.4499999999999999E-3</v>
      </c>
      <c r="Y176" s="176">
        <f t="shared" si="7"/>
        <v>3.1899999999999998E-2</v>
      </c>
      <c r="Z176" s="176">
        <v>0</v>
      </c>
      <c r="AA176" s="177">
        <f t="shared" si="8"/>
        <v>0</v>
      </c>
      <c r="AR176" s="23" t="s">
        <v>436</v>
      </c>
      <c r="AT176" s="23" t="s">
        <v>656</v>
      </c>
      <c r="AU176" s="23" t="s">
        <v>87</v>
      </c>
      <c r="AY176" s="23" t="s">
        <v>192</v>
      </c>
      <c r="BE176" s="118">
        <f t="shared" si="9"/>
        <v>0</v>
      </c>
      <c r="BF176" s="118">
        <f t="shared" si="10"/>
        <v>0</v>
      </c>
      <c r="BG176" s="118">
        <f t="shared" si="11"/>
        <v>0</v>
      </c>
      <c r="BH176" s="118">
        <f t="shared" si="12"/>
        <v>0</v>
      </c>
      <c r="BI176" s="118">
        <f t="shared" si="13"/>
        <v>0</v>
      </c>
      <c r="BJ176" s="23" t="s">
        <v>87</v>
      </c>
      <c r="BK176" s="118">
        <f t="shared" si="14"/>
        <v>0</v>
      </c>
      <c r="BL176" s="23" t="s">
        <v>294</v>
      </c>
      <c r="BM176" s="23" t="s">
        <v>1006</v>
      </c>
    </row>
    <row r="177" spans="2:65" s="1" customFormat="1" ht="51" customHeight="1">
      <c r="B177" s="142"/>
      <c r="C177" s="171" t="s">
        <v>356</v>
      </c>
      <c r="D177" s="171" t="s">
        <v>193</v>
      </c>
      <c r="E177" s="172" t="s">
        <v>1007</v>
      </c>
      <c r="F177" s="268" t="s">
        <v>1008</v>
      </c>
      <c r="G177" s="268"/>
      <c r="H177" s="268"/>
      <c r="I177" s="268"/>
      <c r="J177" s="173" t="s">
        <v>288</v>
      </c>
      <c r="K177" s="174">
        <v>4</v>
      </c>
      <c r="L177" s="277">
        <v>0</v>
      </c>
      <c r="M177" s="277"/>
      <c r="N177" s="267">
        <f t="shared" si="5"/>
        <v>0</v>
      </c>
      <c r="O177" s="267"/>
      <c r="P177" s="267"/>
      <c r="Q177" s="267"/>
      <c r="R177" s="145"/>
      <c r="T177" s="175" t="s">
        <v>5</v>
      </c>
      <c r="U177" s="48" t="s">
        <v>42</v>
      </c>
      <c r="V177" s="40"/>
      <c r="W177" s="176">
        <f t="shared" si="6"/>
        <v>0</v>
      </c>
      <c r="X177" s="176">
        <v>2.0000000000000002E-5</v>
      </c>
      <c r="Y177" s="176">
        <f t="shared" si="7"/>
        <v>8.0000000000000007E-5</v>
      </c>
      <c r="Z177" s="176">
        <v>0</v>
      </c>
      <c r="AA177" s="177">
        <f t="shared" si="8"/>
        <v>0</v>
      </c>
      <c r="AR177" s="23" t="s">
        <v>294</v>
      </c>
      <c r="AT177" s="23" t="s">
        <v>193</v>
      </c>
      <c r="AU177" s="23" t="s">
        <v>87</v>
      </c>
      <c r="AY177" s="23" t="s">
        <v>192</v>
      </c>
      <c r="BE177" s="118">
        <f t="shared" si="9"/>
        <v>0</v>
      </c>
      <c r="BF177" s="118">
        <f t="shared" si="10"/>
        <v>0</v>
      </c>
      <c r="BG177" s="118">
        <f t="shared" si="11"/>
        <v>0</v>
      </c>
      <c r="BH177" s="118">
        <f t="shared" si="12"/>
        <v>0</v>
      </c>
      <c r="BI177" s="118">
        <f t="shared" si="13"/>
        <v>0</v>
      </c>
      <c r="BJ177" s="23" t="s">
        <v>87</v>
      </c>
      <c r="BK177" s="118">
        <f t="shared" si="14"/>
        <v>0</v>
      </c>
      <c r="BL177" s="23" t="s">
        <v>294</v>
      </c>
      <c r="BM177" s="23" t="s">
        <v>1009</v>
      </c>
    </row>
    <row r="178" spans="2:65" s="1" customFormat="1" ht="25.5" customHeight="1">
      <c r="B178" s="142"/>
      <c r="C178" s="215" t="s">
        <v>365</v>
      </c>
      <c r="D178" s="215" t="s">
        <v>656</v>
      </c>
      <c r="E178" s="216" t="s">
        <v>1010</v>
      </c>
      <c r="F178" s="321" t="s">
        <v>1011</v>
      </c>
      <c r="G178" s="321"/>
      <c r="H178" s="321"/>
      <c r="I178" s="321"/>
      <c r="J178" s="217" t="s">
        <v>288</v>
      </c>
      <c r="K178" s="218">
        <v>4</v>
      </c>
      <c r="L178" s="319">
        <v>0</v>
      </c>
      <c r="M178" s="319"/>
      <c r="N178" s="320">
        <f t="shared" si="5"/>
        <v>0</v>
      </c>
      <c r="O178" s="267"/>
      <c r="P178" s="267"/>
      <c r="Q178" s="267"/>
      <c r="R178" s="145"/>
      <c r="T178" s="175" t="s">
        <v>5</v>
      </c>
      <c r="U178" s="48" t="s">
        <v>42</v>
      </c>
      <c r="V178" s="40"/>
      <c r="W178" s="176">
        <f t="shared" si="6"/>
        <v>0</v>
      </c>
      <c r="X178" s="176">
        <v>6.9999999999999994E-5</v>
      </c>
      <c r="Y178" s="176">
        <f t="shared" si="7"/>
        <v>2.7999999999999998E-4</v>
      </c>
      <c r="Z178" s="176">
        <v>0</v>
      </c>
      <c r="AA178" s="177">
        <f t="shared" si="8"/>
        <v>0</v>
      </c>
      <c r="AR178" s="23" t="s">
        <v>436</v>
      </c>
      <c r="AT178" s="23" t="s">
        <v>656</v>
      </c>
      <c r="AU178" s="23" t="s">
        <v>87</v>
      </c>
      <c r="AY178" s="23" t="s">
        <v>192</v>
      </c>
      <c r="BE178" s="118">
        <f t="shared" si="9"/>
        <v>0</v>
      </c>
      <c r="BF178" s="118">
        <f t="shared" si="10"/>
        <v>0</v>
      </c>
      <c r="BG178" s="118">
        <f t="shared" si="11"/>
        <v>0</v>
      </c>
      <c r="BH178" s="118">
        <f t="shared" si="12"/>
        <v>0</v>
      </c>
      <c r="BI178" s="118">
        <f t="shared" si="13"/>
        <v>0</v>
      </c>
      <c r="BJ178" s="23" t="s">
        <v>87</v>
      </c>
      <c r="BK178" s="118">
        <f t="shared" si="14"/>
        <v>0</v>
      </c>
      <c r="BL178" s="23" t="s">
        <v>294</v>
      </c>
      <c r="BM178" s="23" t="s">
        <v>1012</v>
      </c>
    </row>
    <row r="179" spans="2:65" s="1" customFormat="1" ht="51" customHeight="1">
      <c r="B179" s="142"/>
      <c r="C179" s="171" t="s">
        <v>410</v>
      </c>
      <c r="D179" s="171" t="s">
        <v>193</v>
      </c>
      <c r="E179" s="172" t="s">
        <v>1013</v>
      </c>
      <c r="F179" s="268" t="s">
        <v>1014</v>
      </c>
      <c r="G179" s="268"/>
      <c r="H179" s="268"/>
      <c r="I179" s="268"/>
      <c r="J179" s="173" t="s">
        <v>288</v>
      </c>
      <c r="K179" s="174">
        <v>26</v>
      </c>
      <c r="L179" s="277">
        <v>0</v>
      </c>
      <c r="M179" s="277"/>
      <c r="N179" s="267">
        <f t="shared" si="5"/>
        <v>0</v>
      </c>
      <c r="O179" s="267"/>
      <c r="P179" s="267"/>
      <c r="Q179" s="267"/>
      <c r="R179" s="145"/>
      <c r="T179" s="175" t="s">
        <v>5</v>
      </c>
      <c r="U179" s="48" t="s">
        <v>42</v>
      </c>
      <c r="V179" s="40"/>
      <c r="W179" s="176">
        <f t="shared" si="6"/>
        <v>0</v>
      </c>
      <c r="X179" s="176">
        <v>1.7000000000000001E-4</v>
      </c>
      <c r="Y179" s="176">
        <f t="shared" si="7"/>
        <v>4.4200000000000003E-3</v>
      </c>
      <c r="Z179" s="176">
        <v>0</v>
      </c>
      <c r="AA179" s="177">
        <f t="shared" si="8"/>
        <v>0</v>
      </c>
      <c r="AR179" s="23" t="s">
        <v>294</v>
      </c>
      <c r="AT179" s="23" t="s">
        <v>193</v>
      </c>
      <c r="AU179" s="23" t="s">
        <v>87</v>
      </c>
      <c r="AY179" s="23" t="s">
        <v>192</v>
      </c>
      <c r="BE179" s="118">
        <f t="shared" si="9"/>
        <v>0</v>
      </c>
      <c r="BF179" s="118">
        <f t="shared" si="10"/>
        <v>0</v>
      </c>
      <c r="BG179" s="118">
        <f t="shared" si="11"/>
        <v>0</v>
      </c>
      <c r="BH179" s="118">
        <f t="shared" si="12"/>
        <v>0</v>
      </c>
      <c r="BI179" s="118">
        <f t="shared" si="13"/>
        <v>0</v>
      </c>
      <c r="BJ179" s="23" t="s">
        <v>87</v>
      </c>
      <c r="BK179" s="118">
        <f t="shared" si="14"/>
        <v>0</v>
      </c>
      <c r="BL179" s="23" t="s">
        <v>294</v>
      </c>
      <c r="BM179" s="23" t="s">
        <v>1015</v>
      </c>
    </row>
    <row r="180" spans="2:65" s="1" customFormat="1" ht="25.5" customHeight="1">
      <c r="B180" s="142"/>
      <c r="C180" s="215" t="s">
        <v>425</v>
      </c>
      <c r="D180" s="215" t="s">
        <v>656</v>
      </c>
      <c r="E180" s="216" t="s">
        <v>1016</v>
      </c>
      <c r="F180" s="321" t="s">
        <v>1017</v>
      </c>
      <c r="G180" s="321"/>
      <c r="H180" s="321"/>
      <c r="I180" s="321"/>
      <c r="J180" s="217" t="s">
        <v>288</v>
      </c>
      <c r="K180" s="218">
        <v>26</v>
      </c>
      <c r="L180" s="319">
        <v>0</v>
      </c>
      <c r="M180" s="319"/>
      <c r="N180" s="320">
        <f t="shared" si="5"/>
        <v>0</v>
      </c>
      <c r="O180" s="267"/>
      <c r="P180" s="267"/>
      <c r="Q180" s="267"/>
      <c r="R180" s="145"/>
      <c r="T180" s="175" t="s">
        <v>5</v>
      </c>
      <c r="U180" s="48" t="s">
        <v>42</v>
      </c>
      <c r="V180" s="40"/>
      <c r="W180" s="176">
        <f t="shared" si="6"/>
        <v>0</v>
      </c>
      <c r="X180" s="176">
        <v>5.8E-4</v>
      </c>
      <c r="Y180" s="176">
        <f t="shared" si="7"/>
        <v>1.508E-2</v>
      </c>
      <c r="Z180" s="176">
        <v>0</v>
      </c>
      <c r="AA180" s="177">
        <f t="shared" si="8"/>
        <v>0</v>
      </c>
      <c r="AR180" s="23" t="s">
        <v>436</v>
      </c>
      <c r="AT180" s="23" t="s">
        <v>656</v>
      </c>
      <c r="AU180" s="23" t="s">
        <v>87</v>
      </c>
      <c r="AY180" s="23" t="s">
        <v>192</v>
      </c>
      <c r="BE180" s="118">
        <f t="shared" si="9"/>
        <v>0</v>
      </c>
      <c r="BF180" s="118">
        <f t="shared" si="10"/>
        <v>0</v>
      </c>
      <c r="BG180" s="118">
        <f t="shared" si="11"/>
        <v>0</v>
      </c>
      <c r="BH180" s="118">
        <f t="shared" si="12"/>
        <v>0</v>
      </c>
      <c r="BI180" s="118">
        <f t="shared" si="13"/>
        <v>0</v>
      </c>
      <c r="BJ180" s="23" t="s">
        <v>87</v>
      </c>
      <c r="BK180" s="118">
        <f t="shared" si="14"/>
        <v>0</v>
      </c>
      <c r="BL180" s="23" t="s">
        <v>294</v>
      </c>
      <c r="BM180" s="23" t="s">
        <v>1018</v>
      </c>
    </row>
    <row r="181" spans="2:65" s="1" customFormat="1" ht="38.25" customHeight="1">
      <c r="B181" s="142"/>
      <c r="C181" s="171" t="s">
        <v>432</v>
      </c>
      <c r="D181" s="171" t="s">
        <v>193</v>
      </c>
      <c r="E181" s="172" t="s">
        <v>1019</v>
      </c>
      <c r="F181" s="268" t="s">
        <v>1020</v>
      </c>
      <c r="G181" s="268"/>
      <c r="H181" s="268"/>
      <c r="I181" s="268"/>
      <c r="J181" s="173" t="s">
        <v>288</v>
      </c>
      <c r="K181" s="174">
        <v>4</v>
      </c>
      <c r="L181" s="277">
        <v>0</v>
      </c>
      <c r="M181" s="277"/>
      <c r="N181" s="267">
        <f t="shared" si="5"/>
        <v>0</v>
      </c>
      <c r="O181" s="267"/>
      <c r="P181" s="267"/>
      <c r="Q181" s="267"/>
      <c r="R181" s="145"/>
      <c r="T181" s="175" t="s">
        <v>5</v>
      </c>
      <c r="U181" s="48" t="s">
        <v>42</v>
      </c>
      <c r="V181" s="40"/>
      <c r="W181" s="176">
        <f t="shared" si="6"/>
        <v>0</v>
      </c>
      <c r="X181" s="176">
        <v>5.0000000000000002E-5</v>
      </c>
      <c r="Y181" s="176">
        <f t="shared" si="7"/>
        <v>2.0000000000000001E-4</v>
      </c>
      <c r="Z181" s="176">
        <v>0</v>
      </c>
      <c r="AA181" s="177">
        <f t="shared" si="8"/>
        <v>0</v>
      </c>
      <c r="AR181" s="23" t="s">
        <v>294</v>
      </c>
      <c r="AT181" s="23" t="s">
        <v>193</v>
      </c>
      <c r="AU181" s="23" t="s">
        <v>87</v>
      </c>
      <c r="AY181" s="23" t="s">
        <v>192</v>
      </c>
      <c r="BE181" s="118">
        <f t="shared" si="9"/>
        <v>0</v>
      </c>
      <c r="BF181" s="118">
        <f t="shared" si="10"/>
        <v>0</v>
      </c>
      <c r="BG181" s="118">
        <f t="shared" si="11"/>
        <v>0</v>
      </c>
      <c r="BH181" s="118">
        <f t="shared" si="12"/>
        <v>0</v>
      </c>
      <c r="BI181" s="118">
        <f t="shared" si="13"/>
        <v>0</v>
      </c>
      <c r="BJ181" s="23" t="s">
        <v>87</v>
      </c>
      <c r="BK181" s="118">
        <f t="shared" si="14"/>
        <v>0</v>
      </c>
      <c r="BL181" s="23" t="s">
        <v>294</v>
      </c>
      <c r="BM181" s="23" t="s">
        <v>1021</v>
      </c>
    </row>
    <row r="182" spans="2:65" s="1" customFormat="1" ht="25.5" customHeight="1">
      <c r="B182" s="142"/>
      <c r="C182" s="215" t="s">
        <v>436</v>
      </c>
      <c r="D182" s="215" t="s">
        <v>656</v>
      </c>
      <c r="E182" s="216" t="s">
        <v>1022</v>
      </c>
      <c r="F182" s="321" t="s">
        <v>1023</v>
      </c>
      <c r="G182" s="321"/>
      <c r="H182" s="321"/>
      <c r="I182" s="321"/>
      <c r="J182" s="217" t="s">
        <v>288</v>
      </c>
      <c r="K182" s="218">
        <v>4</v>
      </c>
      <c r="L182" s="319">
        <v>0</v>
      </c>
      <c r="M182" s="319"/>
      <c r="N182" s="320">
        <f t="shared" si="5"/>
        <v>0</v>
      </c>
      <c r="O182" s="267"/>
      <c r="P182" s="267"/>
      <c r="Q182" s="267"/>
      <c r="R182" s="145"/>
      <c r="T182" s="175" t="s">
        <v>5</v>
      </c>
      <c r="U182" s="48" t="s">
        <v>42</v>
      </c>
      <c r="V182" s="40"/>
      <c r="W182" s="176">
        <f t="shared" si="6"/>
        <v>0</v>
      </c>
      <c r="X182" s="176">
        <v>4.8999999999999998E-4</v>
      </c>
      <c r="Y182" s="176">
        <f t="shared" si="7"/>
        <v>1.9599999999999999E-3</v>
      </c>
      <c r="Z182" s="176">
        <v>0</v>
      </c>
      <c r="AA182" s="177">
        <f t="shared" si="8"/>
        <v>0</v>
      </c>
      <c r="AR182" s="23" t="s">
        <v>436</v>
      </c>
      <c r="AT182" s="23" t="s">
        <v>656</v>
      </c>
      <c r="AU182" s="23" t="s">
        <v>87</v>
      </c>
      <c r="AY182" s="23" t="s">
        <v>192</v>
      </c>
      <c r="BE182" s="118">
        <f t="shared" si="9"/>
        <v>0</v>
      </c>
      <c r="BF182" s="118">
        <f t="shared" si="10"/>
        <v>0</v>
      </c>
      <c r="BG182" s="118">
        <f t="shared" si="11"/>
        <v>0</v>
      </c>
      <c r="BH182" s="118">
        <f t="shared" si="12"/>
        <v>0</v>
      </c>
      <c r="BI182" s="118">
        <f t="shared" si="13"/>
        <v>0</v>
      </c>
      <c r="BJ182" s="23" t="s">
        <v>87</v>
      </c>
      <c r="BK182" s="118">
        <f t="shared" si="14"/>
        <v>0</v>
      </c>
      <c r="BL182" s="23" t="s">
        <v>294</v>
      </c>
      <c r="BM182" s="23" t="s">
        <v>1024</v>
      </c>
    </row>
    <row r="183" spans="2:65" s="1" customFormat="1" ht="38.25" customHeight="1">
      <c r="B183" s="142"/>
      <c r="C183" s="171" t="s">
        <v>440</v>
      </c>
      <c r="D183" s="171" t="s">
        <v>193</v>
      </c>
      <c r="E183" s="172" t="s">
        <v>1025</v>
      </c>
      <c r="F183" s="268" t="s">
        <v>1026</v>
      </c>
      <c r="G183" s="268"/>
      <c r="H183" s="268"/>
      <c r="I183" s="268"/>
      <c r="J183" s="173" t="s">
        <v>467</v>
      </c>
      <c r="K183" s="174">
        <v>20</v>
      </c>
      <c r="L183" s="277">
        <v>0</v>
      </c>
      <c r="M183" s="277"/>
      <c r="N183" s="267">
        <f t="shared" si="5"/>
        <v>0</v>
      </c>
      <c r="O183" s="267"/>
      <c r="P183" s="267"/>
      <c r="Q183" s="267"/>
      <c r="R183" s="145"/>
      <c r="T183" s="175" t="s">
        <v>5</v>
      </c>
      <c r="U183" s="48" t="s">
        <v>42</v>
      </c>
      <c r="V183" s="40"/>
      <c r="W183" s="176">
        <f t="shared" si="6"/>
        <v>0</v>
      </c>
      <c r="X183" s="176">
        <v>1E-4</v>
      </c>
      <c r="Y183" s="176">
        <f t="shared" si="7"/>
        <v>2E-3</v>
      </c>
      <c r="Z183" s="176">
        <v>0</v>
      </c>
      <c r="AA183" s="177">
        <f t="shared" si="8"/>
        <v>0</v>
      </c>
      <c r="AR183" s="23" t="s">
        <v>294</v>
      </c>
      <c r="AT183" s="23" t="s">
        <v>193</v>
      </c>
      <c r="AU183" s="23" t="s">
        <v>87</v>
      </c>
      <c r="AY183" s="23" t="s">
        <v>192</v>
      </c>
      <c r="BE183" s="118">
        <f t="shared" si="9"/>
        <v>0</v>
      </c>
      <c r="BF183" s="118">
        <f t="shared" si="10"/>
        <v>0</v>
      </c>
      <c r="BG183" s="118">
        <f t="shared" si="11"/>
        <v>0</v>
      </c>
      <c r="BH183" s="118">
        <f t="shared" si="12"/>
        <v>0</v>
      </c>
      <c r="BI183" s="118">
        <f t="shared" si="13"/>
        <v>0</v>
      </c>
      <c r="BJ183" s="23" t="s">
        <v>87</v>
      </c>
      <c r="BK183" s="118">
        <f t="shared" si="14"/>
        <v>0</v>
      </c>
      <c r="BL183" s="23" t="s">
        <v>294</v>
      </c>
      <c r="BM183" s="23" t="s">
        <v>1027</v>
      </c>
    </row>
    <row r="184" spans="2:65" s="1" customFormat="1" ht="38.25" customHeight="1">
      <c r="B184" s="142"/>
      <c r="C184" s="215" t="s">
        <v>444</v>
      </c>
      <c r="D184" s="215" t="s">
        <v>656</v>
      </c>
      <c r="E184" s="216" t="s">
        <v>1028</v>
      </c>
      <c r="F184" s="321" t="s">
        <v>1029</v>
      </c>
      <c r="G184" s="321"/>
      <c r="H184" s="321"/>
      <c r="I184" s="321"/>
      <c r="J184" s="217" t="s">
        <v>467</v>
      </c>
      <c r="K184" s="218">
        <v>20</v>
      </c>
      <c r="L184" s="319">
        <v>0</v>
      </c>
      <c r="M184" s="319"/>
      <c r="N184" s="320">
        <f t="shared" si="5"/>
        <v>0</v>
      </c>
      <c r="O184" s="267"/>
      <c r="P184" s="267"/>
      <c r="Q184" s="267"/>
      <c r="R184" s="145"/>
      <c r="T184" s="175" t="s">
        <v>5</v>
      </c>
      <c r="U184" s="48" t="s">
        <v>42</v>
      </c>
      <c r="V184" s="40"/>
      <c r="W184" s="176">
        <f t="shared" si="6"/>
        <v>0</v>
      </c>
      <c r="X184" s="176">
        <v>1.74E-3</v>
      </c>
      <c r="Y184" s="176">
        <f t="shared" si="7"/>
        <v>3.4799999999999998E-2</v>
      </c>
      <c r="Z184" s="176">
        <v>0</v>
      </c>
      <c r="AA184" s="177">
        <f t="shared" si="8"/>
        <v>0</v>
      </c>
      <c r="AR184" s="23" t="s">
        <v>436</v>
      </c>
      <c r="AT184" s="23" t="s">
        <v>656</v>
      </c>
      <c r="AU184" s="23" t="s">
        <v>87</v>
      </c>
      <c r="AY184" s="23" t="s">
        <v>192</v>
      </c>
      <c r="BE184" s="118">
        <f t="shared" si="9"/>
        <v>0</v>
      </c>
      <c r="BF184" s="118">
        <f t="shared" si="10"/>
        <v>0</v>
      </c>
      <c r="BG184" s="118">
        <f t="shared" si="11"/>
        <v>0</v>
      </c>
      <c r="BH184" s="118">
        <f t="shared" si="12"/>
        <v>0</v>
      </c>
      <c r="BI184" s="118">
        <f t="shared" si="13"/>
        <v>0</v>
      </c>
      <c r="BJ184" s="23" t="s">
        <v>87</v>
      </c>
      <c r="BK184" s="118">
        <f t="shared" si="14"/>
        <v>0</v>
      </c>
      <c r="BL184" s="23" t="s">
        <v>294</v>
      </c>
      <c r="BM184" s="23" t="s">
        <v>1030</v>
      </c>
    </row>
    <row r="185" spans="2:65" s="1" customFormat="1" ht="38.25" customHeight="1">
      <c r="B185" s="142"/>
      <c r="C185" s="171" t="s">
        <v>448</v>
      </c>
      <c r="D185" s="171" t="s">
        <v>193</v>
      </c>
      <c r="E185" s="172" t="s">
        <v>1031</v>
      </c>
      <c r="F185" s="268" t="s">
        <v>1032</v>
      </c>
      <c r="G185" s="268"/>
      <c r="H185" s="268"/>
      <c r="I185" s="268"/>
      <c r="J185" s="173" t="s">
        <v>288</v>
      </c>
      <c r="K185" s="174">
        <v>2</v>
      </c>
      <c r="L185" s="277">
        <v>0</v>
      </c>
      <c r="M185" s="277"/>
      <c r="N185" s="267">
        <f t="shared" si="5"/>
        <v>0</v>
      </c>
      <c r="O185" s="267"/>
      <c r="P185" s="267"/>
      <c r="Q185" s="267"/>
      <c r="R185" s="145"/>
      <c r="T185" s="175" t="s">
        <v>5</v>
      </c>
      <c r="U185" s="48" t="s">
        <v>42</v>
      </c>
      <c r="V185" s="40"/>
      <c r="W185" s="176">
        <f t="shared" si="6"/>
        <v>0</v>
      </c>
      <c r="X185" s="176">
        <v>1E-4</v>
      </c>
      <c r="Y185" s="176">
        <f t="shared" si="7"/>
        <v>2.0000000000000001E-4</v>
      </c>
      <c r="Z185" s="176">
        <v>0</v>
      </c>
      <c r="AA185" s="177">
        <f t="shared" si="8"/>
        <v>0</v>
      </c>
      <c r="AR185" s="23" t="s">
        <v>294</v>
      </c>
      <c r="AT185" s="23" t="s">
        <v>193</v>
      </c>
      <c r="AU185" s="23" t="s">
        <v>87</v>
      </c>
      <c r="AY185" s="23" t="s">
        <v>192</v>
      </c>
      <c r="BE185" s="118">
        <f t="shared" si="9"/>
        <v>0</v>
      </c>
      <c r="BF185" s="118">
        <f t="shared" si="10"/>
        <v>0</v>
      </c>
      <c r="BG185" s="118">
        <f t="shared" si="11"/>
        <v>0</v>
      </c>
      <c r="BH185" s="118">
        <f t="shared" si="12"/>
        <v>0</v>
      </c>
      <c r="BI185" s="118">
        <f t="shared" si="13"/>
        <v>0</v>
      </c>
      <c r="BJ185" s="23" t="s">
        <v>87</v>
      </c>
      <c r="BK185" s="118">
        <f t="shared" si="14"/>
        <v>0</v>
      </c>
      <c r="BL185" s="23" t="s">
        <v>294</v>
      </c>
      <c r="BM185" s="23" t="s">
        <v>1033</v>
      </c>
    </row>
    <row r="186" spans="2:65" s="1" customFormat="1" ht="25.5" customHeight="1">
      <c r="B186" s="142"/>
      <c r="C186" s="215" t="s">
        <v>452</v>
      </c>
      <c r="D186" s="215" t="s">
        <v>656</v>
      </c>
      <c r="E186" s="216" t="s">
        <v>1034</v>
      </c>
      <c r="F186" s="321" t="s">
        <v>1035</v>
      </c>
      <c r="G186" s="321"/>
      <c r="H186" s="321"/>
      <c r="I186" s="321"/>
      <c r="J186" s="217" t="s">
        <v>288</v>
      </c>
      <c r="K186" s="218">
        <v>2</v>
      </c>
      <c r="L186" s="319">
        <v>0</v>
      </c>
      <c r="M186" s="319"/>
      <c r="N186" s="320">
        <f t="shared" si="5"/>
        <v>0</v>
      </c>
      <c r="O186" s="267"/>
      <c r="P186" s="267"/>
      <c r="Q186" s="267"/>
      <c r="R186" s="145"/>
      <c r="T186" s="175" t="s">
        <v>5</v>
      </c>
      <c r="U186" s="48" t="s">
        <v>42</v>
      </c>
      <c r="V186" s="40"/>
      <c r="W186" s="176">
        <f t="shared" si="6"/>
        <v>0</v>
      </c>
      <c r="X186" s="176">
        <v>3.8000000000000002E-4</v>
      </c>
      <c r="Y186" s="176">
        <f t="shared" si="7"/>
        <v>7.6000000000000004E-4</v>
      </c>
      <c r="Z186" s="176">
        <v>0</v>
      </c>
      <c r="AA186" s="177">
        <f t="shared" si="8"/>
        <v>0</v>
      </c>
      <c r="AR186" s="23" t="s">
        <v>436</v>
      </c>
      <c r="AT186" s="23" t="s">
        <v>656</v>
      </c>
      <c r="AU186" s="23" t="s">
        <v>87</v>
      </c>
      <c r="AY186" s="23" t="s">
        <v>192</v>
      </c>
      <c r="BE186" s="118">
        <f t="shared" si="9"/>
        <v>0</v>
      </c>
      <c r="BF186" s="118">
        <f t="shared" si="10"/>
        <v>0</v>
      </c>
      <c r="BG186" s="118">
        <f t="shared" si="11"/>
        <v>0</v>
      </c>
      <c r="BH186" s="118">
        <f t="shared" si="12"/>
        <v>0</v>
      </c>
      <c r="BI186" s="118">
        <f t="shared" si="13"/>
        <v>0</v>
      </c>
      <c r="BJ186" s="23" t="s">
        <v>87</v>
      </c>
      <c r="BK186" s="118">
        <f t="shared" si="14"/>
        <v>0</v>
      </c>
      <c r="BL186" s="23" t="s">
        <v>294</v>
      </c>
      <c r="BM186" s="23" t="s">
        <v>1036</v>
      </c>
    </row>
    <row r="187" spans="2:65" s="1" customFormat="1" ht="51" customHeight="1">
      <c r="B187" s="142"/>
      <c r="C187" s="171" t="s">
        <v>456</v>
      </c>
      <c r="D187" s="171" t="s">
        <v>193</v>
      </c>
      <c r="E187" s="172" t="s">
        <v>1037</v>
      </c>
      <c r="F187" s="268" t="s">
        <v>1038</v>
      </c>
      <c r="G187" s="268"/>
      <c r="H187" s="268"/>
      <c r="I187" s="268"/>
      <c r="J187" s="173" t="s">
        <v>288</v>
      </c>
      <c r="K187" s="174">
        <v>22</v>
      </c>
      <c r="L187" s="277">
        <v>0</v>
      </c>
      <c r="M187" s="277"/>
      <c r="N187" s="267">
        <f t="shared" si="5"/>
        <v>0</v>
      </c>
      <c r="O187" s="267"/>
      <c r="P187" s="267"/>
      <c r="Q187" s="267"/>
      <c r="R187" s="145"/>
      <c r="T187" s="175" t="s">
        <v>5</v>
      </c>
      <c r="U187" s="48" t="s">
        <v>42</v>
      </c>
      <c r="V187" s="40"/>
      <c r="W187" s="176">
        <f t="shared" si="6"/>
        <v>0</v>
      </c>
      <c r="X187" s="176">
        <v>0</v>
      </c>
      <c r="Y187" s="176">
        <f t="shared" si="7"/>
        <v>0</v>
      </c>
      <c r="Z187" s="176">
        <v>0</v>
      </c>
      <c r="AA187" s="177">
        <f t="shared" si="8"/>
        <v>0</v>
      </c>
      <c r="AR187" s="23" t="s">
        <v>294</v>
      </c>
      <c r="AT187" s="23" t="s">
        <v>193</v>
      </c>
      <c r="AU187" s="23" t="s">
        <v>87</v>
      </c>
      <c r="AY187" s="23" t="s">
        <v>192</v>
      </c>
      <c r="BE187" s="118">
        <f t="shared" si="9"/>
        <v>0</v>
      </c>
      <c r="BF187" s="118">
        <f t="shared" si="10"/>
        <v>0</v>
      </c>
      <c r="BG187" s="118">
        <f t="shared" si="11"/>
        <v>0</v>
      </c>
      <c r="BH187" s="118">
        <f t="shared" si="12"/>
        <v>0</v>
      </c>
      <c r="BI187" s="118">
        <f t="shared" si="13"/>
        <v>0</v>
      </c>
      <c r="BJ187" s="23" t="s">
        <v>87</v>
      </c>
      <c r="BK187" s="118">
        <f t="shared" si="14"/>
        <v>0</v>
      </c>
      <c r="BL187" s="23" t="s">
        <v>294</v>
      </c>
      <c r="BM187" s="23" t="s">
        <v>1039</v>
      </c>
    </row>
    <row r="188" spans="2:65" s="1" customFormat="1" ht="25.5" customHeight="1">
      <c r="B188" s="142"/>
      <c r="C188" s="215" t="s">
        <v>460</v>
      </c>
      <c r="D188" s="215" t="s">
        <v>656</v>
      </c>
      <c r="E188" s="216" t="s">
        <v>1040</v>
      </c>
      <c r="F188" s="321" t="s">
        <v>1041</v>
      </c>
      <c r="G188" s="321"/>
      <c r="H188" s="321"/>
      <c r="I188" s="321"/>
      <c r="J188" s="217" t="s">
        <v>288</v>
      </c>
      <c r="K188" s="218">
        <v>22</v>
      </c>
      <c r="L188" s="319">
        <v>0</v>
      </c>
      <c r="M188" s="319"/>
      <c r="N188" s="320">
        <f t="shared" si="5"/>
        <v>0</v>
      </c>
      <c r="O188" s="267"/>
      <c r="P188" s="267"/>
      <c r="Q188" s="267"/>
      <c r="R188" s="145"/>
      <c r="T188" s="175" t="s">
        <v>5</v>
      </c>
      <c r="U188" s="48" t="s">
        <v>42</v>
      </c>
      <c r="V188" s="40"/>
      <c r="W188" s="176">
        <f t="shared" si="6"/>
        <v>0</v>
      </c>
      <c r="X188" s="176">
        <v>2.7999999999999998E-4</v>
      </c>
      <c r="Y188" s="176">
        <f t="shared" si="7"/>
        <v>6.1599999999999997E-3</v>
      </c>
      <c r="Z188" s="176">
        <v>0</v>
      </c>
      <c r="AA188" s="177">
        <f t="shared" si="8"/>
        <v>0</v>
      </c>
      <c r="AR188" s="23" t="s">
        <v>436</v>
      </c>
      <c r="AT188" s="23" t="s">
        <v>656</v>
      </c>
      <c r="AU188" s="23" t="s">
        <v>87</v>
      </c>
      <c r="AY188" s="23" t="s">
        <v>192</v>
      </c>
      <c r="BE188" s="118">
        <f t="shared" si="9"/>
        <v>0</v>
      </c>
      <c r="BF188" s="118">
        <f t="shared" si="10"/>
        <v>0</v>
      </c>
      <c r="BG188" s="118">
        <f t="shared" si="11"/>
        <v>0</v>
      </c>
      <c r="BH188" s="118">
        <f t="shared" si="12"/>
        <v>0</v>
      </c>
      <c r="BI188" s="118">
        <f t="shared" si="13"/>
        <v>0</v>
      </c>
      <c r="BJ188" s="23" t="s">
        <v>87</v>
      </c>
      <c r="BK188" s="118">
        <f t="shared" si="14"/>
        <v>0</v>
      </c>
      <c r="BL188" s="23" t="s">
        <v>294</v>
      </c>
      <c r="BM188" s="23" t="s">
        <v>1042</v>
      </c>
    </row>
    <row r="189" spans="2:65" s="1" customFormat="1" ht="25.5" customHeight="1">
      <c r="B189" s="142"/>
      <c r="C189" s="171" t="s">
        <v>464</v>
      </c>
      <c r="D189" s="171" t="s">
        <v>193</v>
      </c>
      <c r="E189" s="172" t="s">
        <v>662</v>
      </c>
      <c r="F189" s="268" t="s">
        <v>663</v>
      </c>
      <c r="G189" s="268"/>
      <c r="H189" s="268"/>
      <c r="I189" s="268"/>
      <c r="J189" s="173" t="s">
        <v>208</v>
      </c>
      <c r="K189" s="174">
        <v>1.6819999999999999</v>
      </c>
      <c r="L189" s="277">
        <v>0</v>
      </c>
      <c r="M189" s="277"/>
      <c r="N189" s="267">
        <f t="shared" si="5"/>
        <v>0</v>
      </c>
      <c r="O189" s="267"/>
      <c r="P189" s="267"/>
      <c r="Q189" s="267"/>
      <c r="R189" s="145"/>
      <c r="T189" s="175" t="s">
        <v>5</v>
      </c>
      <c r="U189" s="48" t="s">
        <v>42</v>
      </c>
      <c r="V189" s="40"/>
      <c r="W189" s="176">
        <f t="shared" si="6"/>
        <v>0</v>
      </c>
      <c r="X189" s="176">
        <v>0</v>
      </c>
      <c r="Y189" s="176">
        <f t="shared" si="7"/>
        <v>0</v>
      </c>
      <c r="Z189" s="176">
        <v>0</v>
      </c>
      <c r="AA189" s="177">
        <f t="shared" si="8"/>
        <v>0</v>
      </c>
      <c r="AR189" s="23" t="s">
        <v>294</v>
      </c>
      <c r="AT189" s="23" t="s">
        <v>193</v>
      </c>
      <c r="AU189" s="23" t="s">
        <v>87</v>
      </c>
      <c r="AY189" s="23" t="s">
        <v>192</v>
      </c>
      <c r="BE189" s="118">
        <f t="shared" si="9"/>
        <v>0</v>
      </c>
      <c r="BF189" s="118">
        <f t="shared" si="10"/>
        <v>0</v>
      </c>
      <c r="BG189" s="118">
        <f t="shared" si="11"/>
        <v>0</v>
      </c>
      <c r="BH189" s="118">
        <f t="shared" si="12"/>
        <v>0</v>
      </c>
      <c r="BI189" s="118">
        <f t="shared" si="13"/>
        <v>0</v>
      </c>
      <c r="BJ189" s="23" t="s">
        <v>87</v>
      </c>
      <c r="BK189" s="118">
        <f t="shared" si="14"/>
        <v>0</v>
      </c>
      <c r="BL189" s="23" t="s">
        <v>294</v>
      </c>
      <c r="BM189" s="23" t="s">
        <v>1043</v>
      </c>
    </row>
    <row r="190" spans="2:65" s="10" customFormat="1" ht="29.85" customHeight="1">
      <c r="B190" s="160"/>
      <c r="C190" s="161"/>
      <c r="D190" s="170" t="s">
        <v>781</v>
      </c>
      <c r="E190" s="170"/>
      <c r="F190" s="170"/>
      <c r="G190" s="170"/>
      <c r="H190" s="170"/>
      <c r="I190" s="170"/>
      <c r="J190" s="170"/>
      <c r="K190" s="170"/>
      <c r="L190" s="170"/>
      <c r="M190" s="170"/>
      <c r="N190" s="315">
        <f>BK190</f>
        <v>0</v>
      </c>
      <c r="O190" s="316"/>
      <c r="P190" s="316"/>
      <c r="Q190" s="316"/>
      <c r="R190" s="163"/>
      <c r="T190" s="164"/>
      <c r="U190" s="161"/>
      <c r="V190" s="161"/>
      <c r="W190" s="165">
        <f>SUM(W191:W197)</f>
        <v>0</v>
      </c>
      <c r="X190" s="161"/>
      <c r="Y190" s="165">
        <f>SUM(Y191:Y197)</f>
        <v>6.1862399999999998E-2</v>
      </c>
      <c r="Z190" s="161"/>
      <c r="AA190" s="166">
        <f>SUM(AA191:AA197)</f>
        <v>0</v>
      </c>
      <c r="AR190" s="167" t="s">
        <v>87</v>
      </c>
      <c r="AT190" s="168" t="s">
        <v>74</v>
      </c>
      <c r="AU190" s="168" t="s">
        <v>82</v>
      </c>
      <c r="AY190" s="167" t="s">
        <v>192</v>
      </c>
      <c r="BK190" s="169">
        <f>SUM(BK191:BK197)</f>
        <v>0</v>
      </c>
    </row>
    <row r="191" spans="2:65" s="1" customFormat="1" ht="38.25" customHeight="1">
      <c r="B191" s="142"/>
      <c r="C191" s="171" t="s">
        <v>469</v>
      </c>
      <c r="D191" s="171" t="s">
        <v>193</v>
      </c>
      <c r="E191" s="172" t="s">
        <v>1044</v>
      </c>
      <c r="F191" s="268" t="s">
        <v>1045</v>
      </c>
      <c r="G191" s="268"/>
      <c r="H191" s="268"/>
      <c r="I191" s="268"/>
      <c r="J191" s="173" t="s">
        <v>196</v>
      </c>
      <c r="K191" s="174">
        <v>103.104</v>
      </c>
      <c r="L191" s="277">
        <v>0</v>
      </c>
      <c r="M191" s="277"/>
      <c r="N191" s="267">
        <f>ROUND(L191*K191,2)</f>
        <v>0</v>
      </c>
      <c r="O191" s="267"/>
      <c r="P191" s="267"/>
      <c r="Q191" s="267"/>
      <c r="R191" s="145"/>
      <c r="T191" s="175" t="s">
        <v>5</v>
      </c>
      <c r="U191" s="48" t="s">
        <v>42</v>
      </c>
      <c r="V191" s="40"/>
      <c r="W191" s="176">
        <f>V191*K191</f>
        <v>0</v>
      </c>
      <c r="X191" s="176">
        <v>2.7999999999999998E-4</v>
      </c>
      <c r="Y191" s="176">
        <f>X191*K191</f>
        <v>2.8869119999999998E-2</v>
      </c>
      <c r="Z191" s="176">
        <v>0</v>
      </c>
      <c r="AA191" s="177">
        <f>Z191*K191</f>
        <v>0</v>
      </c>
      <c r="AR191" s="23" t="s">
        <v>294</v>
      </c>
      <c r="AT191" s="23" t="s">
        <v>193</v>
      </c>
      <c r="AU191" s="23" t="s">
        <v>87</v>
      </c>
      <c r="AY191" s="23" t="s">
        <v>192</v>
      </c>
      <c r="BE191" s="118">
        <f>IF(U191="základná",N191,0)</f>
        <v>0</v>
      </c>
      <c r="BF191" s="118">
        <f>IF(U191="znížená",N191,0)</f>
        <v>0</v>
      </c>
      <c r="BG191" s="118">
        <f>IF(U191="zákl. prenesená",N191,0)</f>
        <v>0</v>
      </c>
      <c r="BH191" s="118">
        <f>IF(U191="zníž. prenesená",N191,0)</f>
        <v>0</v>
      </c>
      <c r="BI191" s="118">
        <f>IF(U191="nulová",N191,0)</f>
        <v>0</v>
      </c>
      <c r="BJ191" s="23" t="s">
        <v>87</v>
      </c>
      <c r="BK191" s="118">
        <f>ROUND(L191*K191,2)</f>
        <v>0</v>
      </c>
      <c r="BL191" s="23" t="s">
        <v>294</v>
      </c>
      <c r="BM191" s="23" t="s">
        <v>1046</v>
      </c>
    </row>
    <row r="192" spans="2:65" s="11" customFormat="1" ht="16.5" customHeight="1">
      <c r="B192" s="178"/>
      <c r="C192" s="179"/>
      <c r="D192" s="179"/>
      <c r="E192" s="180" t="s">
        <v>5</v>
      </c>
      <c r="F192" s="269" t="s">
        <v>927</v>
      </c>
      <c r="G192" s="270"/>
      <c r="H192" s="270"/>
      <c r="I192" s="270"/>
      <c r="J192" s="179"/>
      <c r="K192" s="180" t="s">
        <v>5</v>
      </c>
      <c r="L192" s="179"/>
      <c r="M192" s="179"/>
      <c r="N192" s="179"/>
      <c r="O192" s="179"/>
      <c r="P192" s="179"/>
      <c r="Q192" s="179"/>
      <c r="R192" s="181"/>
      <c r="T192" s="182"/>
      <c r="U192" s="179"/>
      <c r="V192" s="179"/>
      <c r="W192" s="179"/>
      <c r="X192" s="179"/>
      <c r="Y192" s="179"/>
      <c r="Z192" s="179"/>
      <c r="AA192" s="183"/>
      <c r="AT192" s="184" t="s">
        <v>216</v>
      </c>
      <c r="AU192" s="184" t="s">
        <v>87</v>
      </c>
      <c r="AV192" s="11" t="s">
        <v>82</v>
      </c>
      <c r="AW192" s="11" t="s">
        <v>32</v>
      </c>
      <c r="AX192" s="11" t="s">
        <v>75</v>
      </c>
      <c r="AY192" s="184" t="s">
        <v>192</v>
      </c>
    </row>
    <row r="193" spans="2:65" s="12" customFormat="1" ht="16.5" customHeight="1">
      <c r="B193" s="185"/>
      <c r="C193" s="186"/>
      <c r="D193" s="186"/>
      <c r="E193" s="187" t="s">
        <v>5</v>
      </c>
      <c r="F193" s="271" t="s">
        <v>1047</v>
      </c>
      <c r="G193" s="272"/>
      <c r="H193" s="272"/>
      <c r="I193" s="272"/>
      <c r="J193" s="186"/>
      <c r="K193" s="188">
        <v>25.954999999999998</v>
      </c>
      <c r="L193" s="186"/>
      <c r="M193" s="186"/>
      <c r="N193" s="186"/>
      <c r="O193" s="186"/>
      <c r="P193" s="186"/>
      <c r="Q193" s="186"/>
      <c r="R193" s="189"/>
      <c r="T193" s="190"/>
      <c r="U193" s="186"/>
      <c r="V193" s="186"/>
      <c r="W193" s="186"/>
      <c r="X193" s="186"/>
      <c r="Y193" s="186"/>
      <c r="Z193" s="186"/>
      <c r="AA193" s="191"/>
      <c r="AT193" s="192" t="s">
        <v>216</v>
      </c>
      <c r="AU193" s="192" t="s">
        <v>87</v>
      </c>
      <c r="AV193" s="12" t="s">
        <v>87</v>
      </c>
      <c r="AW193" s="12" t="s">
        <v>32</v>
      </c>
      <c r="AX193" s="12" t="s">
        <v>75</v>
      </c>
      <c r="AY193" s="192" t="s">
        <v>192</v>
      </c>
    </row>
    <row r="194" spans="2:65" s="11" customFormat="1" ht="16.5" customHeight="1">
      <c r="B194" s="178"/>
      <c r="C194" s="179"/>
      <c r="D194" s="179"/>
      <c r="E194" s="180" t="s">
        <v>5</v>
      </c>
      <c r="F194" s="273" t="s">
        <v>916</v>
      </c>
      <c r="G194" s="274"/>
      <c r="H194" s="274"/>
      <c r="I194" s="274"/>
      <c r="J194" s="179"/>
      <c r="K194" s="180" t="s">
        <v>5</v>
      </c>
      <c r="L194" s="179"/>
      <c r="M194" s="179"/>
      <c r="N194" s="179"/>
      <c r="O194" s="179"/>
      <c r="P194" s="179"/>
      <c r="Q194" s="179"/>
      <c r="R194" s="181"/>
      <c r="T194" s="182"/>
      <c r="U194" s="179"/>
      <c r="V194" s="179"/>
      <c r="W194" s="179"/>
      <c r="X194" s="179"/>
      <c r="Y194" s="179"/>
      <c r="Z194" s="179"/>
      <c r="AA194" s="183"/>
      <c r="AT194" s="184" t="s">
        <v>216</v>
      </c>
      <c r="AU194" s="184" t="s">
        <v>87</v>
      </c>
      <c r="AV194" s="11" t="s">
        <v>82</v>
      </c>
      <c r="AW194" s="11" t="s">
        <v>32</v>
      </c>
      <c r="AX194" s="11" t="s">
        <v>75</v>
      </c>
      <c r="AY194" s="184" t="s">
        <v>192</v>
      </c>
    </row>
    <row r="195" spans="2:65" s="12" customFormat="1" ht="16.5" customHeight="1">
      <c r="B195" s="185"/>
      <c r="C195" s="186"/>
      <c r="D195" s="186"/>
      <c r="E195" s="187" t="s">
        <v>5</v>
      </c>
      <c r="F195" s="271" t="s">
        <v>1048</v>
      </c>
      <c r="G195" s="272"/>
      <c r="H195" s="272"/>
      <c r="I195" s="272"/>
      <c r="J195" s="186"/>
      <c r="K195" s="188">
        <v>77.149000000000001</v>
      </c>
      <c r="L195" s="186"/>
      <c r="M195" s="186"/>
      <c r="N195" s="186"/>
      <c r="O195" s="186"/>
      <c r="P195" s="186"/>
      <c r="Q195" s="186"/>
      <c r="R195" s="189"/>
      <c r="T195" s="190"/>
      <c r="U195" s="186"/>
      <c r="V195" s="186"/>
      <c r="W195" s="186"/>
      <c r="X195" s="186"/>
      <c r="Y195" s="186"/>
      <c r="Z195" s="186"/>
      <c r="AA195" s="191"/>
      <c r="AT195" s="192" t="s">
        <v>216</v>
      </c>
      <c r="AU195" s="192" t="s">
        <v>87</v>
      </c>
      <c r="AV195" s="12" t="s">
        <v>87</v>
      </c>
      <c r="AW195" s="12" t="s">
        <v>32</v>
      </c>
      <c r="AX195" s="12" t="s">
        <v>75</v>
      </c>
      <c r="AY195" s="192" t="s">
        <v>192</v>
      </c>
    </row>
    <row r="196" spans="2:65" s="13" customFormat="1" ht="16.5" customHeight="1">
      <c r="B196" s="193"/>
      <c r="C196" s="194"/>
      <c r="D196" s="194"/>
      <c r="E196" s="195" t="s">
        <v>5</v>
      </c>
      <c r="F196" s="275" t="s">
        <v>249</v>
      </c>
      <c r="G196" s="276"/>
      <c r="H196" s="276"/>
      <c r="I196" s="276"/>
      <c r="J196" s="194"/>
      <c r="K196" s="196">
        <v>103.104</v>
      </c>
      <c r="L196" s="194"/>
      <c r="M196" s="194"/>
      <c r="N196" s="194"/>
      <c r="O196" s="194"/>
      <c r="P196" s="194"/>
      <c r="Q196" s="194"/>
      <c r="R196" s="197"/>
      <c r="T196" s="198"/>
      <c r="U196" s="194"/>
      <c r="V196" s="194"/>
      <c r="W196" s="194"/>
      <c r="X196" s="194"/>
      <c r="Y196" s="194"/>
      <c r="Z196" s="194"/>
      <c r="AA196" s="199"/>
      <c r="AT196" s="200" t="s">
        <v>216</v>
      </c>
      <c r="AU196" s="200" t="s">
        <v>87</v>
      </c>
      <c r="AV196" s="13" t="s">
        <v>197</v>
      </c>
      <c r="AW196" s="13" t="s">
        <v>32</v>
      </c>
      <c r="AX196" s="13" t="s">
        <v>82</v>
      </c>
      <c r="AY196" s="200" t="s">
        <v>192</v>
      </c>
    </row>
    <row r="197" spans="2:65" s="1" customFormat="1" ht="38.25" customHeight="1">
      <c r="B197" s="142"/>
      <c r="C197" s="171" t="s">
        <v>473</v>
      </c>
      <c r="D197" s="171" t="s">
        <v>193</v>
      </c>
      <c r="E197" s="172" t="s">
        <v>1049</v>
      </c>
      <c r="F197" s="268" t="s">
        <v>1050</v>
      </c>
      <c r="G197" s="268"/>
      <c r="H197" s="268"/>
      <c r="I197" s="268"/>
      <c r="J197" s="173" t="s">
        <v>196</v>
      </c>
      <c r="K197" s="174">
        <v>103.104</v>
      </c>
      <c r="L197" s="277">
        <v>0</v>
      </c>
      <c r="M197" s="277"/>
      <c r="N197" s="267">
        <f>ROUND(L197*K197,2)</f>
        <v>0</v>
      </c>
      <c r="O197" s="267"/>
      <c r="P197" s="267"/>
      <c r="Q197" s="267"/>
      <c r="R197" s="145"/>
      <c r="T197" s="175" t="s">
        <v>5</v>
      </c>
      <c r="U197" s="48" t="s">
        <v>42</v>
      </c>
      <c r="V197" s="40"/>
      <c r="W197" s="176">
        <f>V197*K197</f>
        <v>0</v>
      </c>
      <c r="X197" s="176">
        <v>3.2000000000000003E-4</v>
      </c>
      <c r="Y197" s="176">
        <f>X197*K197</f>
        <v>3.299328E-2</v>
      </c>
      <c r="Z197" s="176">
        <v>0</v>
      </c>
      <c r="AA197" s="177">
        <f>Z197*K197</f>
        <v>0</v>
      </c>
      <c r="AR197" s="23" t="s">
        <v>294</v>
      </c>
      <c r="AT197" s="23" t="s">
        <v>193</v>
      </c>
      <c r="AU197" s="23" t="s">
        <v>87</v>
      </c>
      <c r="AY197" s="23" t="s">
        <v>192</v>
      </c>
      <c r="BE197" s="118">
        <f>IF(U197="základná",N197,0)</f>
        <v>0</v>
      </c>
      <c r="BF197" s="118">
        <f>IF(U197="znížená",N197,0)</f>
        <v>0</v>
      </c>
      <c r="BG197" s="118">
        <f>IF(U197="zákl. prenesená",N197,0)</f>
        <v>0</v>
      </c>
      <c r="BH197" s="118">
        <f>IF(U197="zníž. prenesená",N197,0)</f>
        <v>0</v>
      </c>
      <c r="BI197" s="118">
        <f>IF(U197="nulová",N197,0)</f>
        <v>0</v>
      </c>
      <c r="BJ197" s="23" t="s">
        <v>87</v>
      </c>
      <c r="BK197" s="118">
        <f>ROUND(L197*K197,2)</f>
        <v>0</v>
      </c>
      <c r="BL197" s="23" t="s">
        <v>294</v>
      </c>
      <c r="BM197" s="23" t="s">
        <v>1051</v>
      </c>
    </row>
    <row r="198" spans="2:65" s="1" customFormat="1" ht="49.9" customHeight="1">
      <c r="B198" s="39"/>
      <c r="C198" s="40"/>
      <c r="D198" s="162" t="s">
        <v>645</v>
      </c>
      <c r="E198" s="40"/>
      <c r="F198" s="40"/>
      <c r="G198" s="40"/>
      <c r="H198" s="40"/>
      <c r="I198" s="40"/>
      <c r="J198" s="40"/>
      <c r="K198" s="40"/>
      <c r="L198" s="40"/>
      <c r="M198" s="40"/>
      <c r="N198" s="312">
        <f t="shared" ref="N198:N203" si="15">BK198</f>
        <v>0</v>
      </c>
      <c r="O198" s="313"/>
      <c r="P198" s="313"/>
      <c r="Q198" s="313"/>
      <c r="R198" s="41"/>
      <c r="T198" s="209"/>
      <c r="U198" s="40"/>
      <c r="V198" s="40"/>
      <c r="W198" s="40"/>
      <c r="X198" s="40"/>
      <c r="Y198" s="40"/>
      <c r="Z198" s="40"/>
      <c r="AA198" s="78"/>
      <c r="AT198" s="23" t="s">
        <v>74</v>
      </c>
      <c r="AU198" s="23" t="s">
        <v>75</v>
      </c>
      <c r="AY198" s="23" t="s">
        <v>646</v>
      </c>
      <c r="BK198" s="118">
        <f>SUM(BK199:BK203)</f>
        <v>0</v>
      </c>
    </row>
    <row r="199" spans="2:65" s="1" customFormat="1" ht="22.35" customHeight="1">
      <c r="B199" s="39"/>
      <c r="C199" s="210" t="s">
        <v>5</v>
      </c>
      <c r="D199" s="210" t="s">
        <v>193</v>
      </c>
      <c r="E199" s="211" t="s">
        <v>5</v>
      </c>
      <c r="F199" s="314" t="s">
        <v>5</v>
      </c>
      <c r="G199" s="314"/>
      <c r="H199" s="314"/>
      <c r="I199" s="314"/>
      <c r="J199" s="212" t="s">
        <v>5</v>
      </c>
      <c r="K199" s="213"/>
      <c r="L199" s="277"/>
      <c r="M199" s="311"/>
      <c r="N199" s="311">
        <f t="shared" si="15"/>
        <v>0</v>
      </c>
      <c r="O199" s="311"/>
      <c r="P199" s="311"/>
      <c r="Q199" s="311"/>
      <c r="R199" s="41"/>
      <c r="T199" s="175" t="s">
        <v>5</v>
      </c>
      <c r="U199" s="214" t="s">
        <v>42</v>
      </c>
      <c r="V199" s="40"/>
      <c r="W199" s="40"/>
      <c r="X199" s="40"/>
      <c r="Y199" s="40"/>
      <c r="Z199" s="40"/>
      <c r="AA199" s="78"/>
      <c r="AT199" s="23" t="s">
        <v>646</v>
      </c>
      <c r="AU199" s="23" t="s">
        <v>82</v>
      </c>
      <c r="AY199" s="23" t="s">
        <v>646</v>
      </c>
      <c r="BE199" s="118">
        <f>IF(U199="základná",N199,0)</f>
        <v>0</v>
      </c>
      <c r="BF199" s="118">
        <f>IF(U199="znížená",N199,0)</f>
        <v>0</v>
      </c>
      <c r="BG199" s="118">
        <f>IF(U199="zákl. prenesená",N199,0)</f>
        <v>0</v>
      </c>
      <c r="BH199" s="118">
        <f>IF(U199="zníž. prenesená",N199,0)</f>
        <v>0</v>
      </c>
      <c r="BI199" s="118">
        <f>IF(U199="nulová",N199,0)</f>
        <v>0</v>
      </c>
      <c r="BJ199" s="23" t="s">
        <v>87</v>
      </c>
      <c r="BK199" s="118">
        <f>L199*K199</f>
        <v>0</v>
      </c>
    </row>
    <row r="200" spans="2:65" s="1" customFormat="1" ht="22.35" customHeight="1">
      <c r="B200" s="39"/>
      <c r="C200" s="210" t="s">
        <v>5</v>
      </c>
      <c r="D200" s="210" t="s">
        <v>193</v>
      </c>
      <c r="E200" s="211" t="s">
        <v>5</v>
      </c>
      <c r="F200" s="314" t="s">
        <v>5</v>
      </c>
      <c r="G200" s="314"/>
      <c r="H200" s="314"/>
      <c r="I200" s="314"/>
      <c r="J200" s="212" t="s">
        <v>5</v>
      </c>
      <c r="K200" s="213"/>
      <c r="L200" s="277"/>
      <c r="M200" s="311"/>
      <c r="N200" s="311">
        <f t="shared" si="15"/>
        <v>0</v>
      </c>
      <c r="O200" s="311"/>
      <c r="P200" s="311"/>
      <c r="Q200" s="311"/>
      <c r="R200" s="41"/>
      <c r="T200" s="175" t="s">
        <v>5</v>
      </c>
      <c r="U200" s="214" t="s">
        <v>42</v>
      </c>
      <c r="V200" s="40"/>
      <c r="W200" s="40"/>
      <c r="X200" s="40"/>
      <c r="Y200" s="40"/>
      <c r="Z200" s="40"/>
      <c r="AA200" s="78"/>
      <c r="AT200" s="23" t="s">
        <v>646</v>
      </c>
      <c r="AU200" s="23" t="s">
        <v>82</v>
      </c>
      <c r="AY200" s="23" t="s">
        <v>646</v>
      </c>
      <c r="BE200" s="118">
        <f>IF(U200="základná",N200,0)</f>
        <v>0</v>
      </c>
      <c r="BF200" s="118">
        <f>IF(U200="znížená",N200,0)</f>
        <v>0</v>
      </c>
      <c r="BG200" s="118">
        <f>IF(U200="zákl. prenesená",N200,0)</f>
        <v>0</v>
      </c>
      <c r="BH200" s="118">
        <f>IF(U200="zníž. prenesená",N200,0)</f>
        <v>0</v>
      </c>
      <c r="BI200" s="118">
        <f>IF(U200="nulová",N200,0)</f>
        <v>0</v>
      </c>
      <c r="BJ200" s="23" t="s">
        <v>87</v>
      </c>
      <c r="BK200" s="118">
        <f>L200*K200</f>
        <v>0</v>
      </c>
    </row>
    <row r="201" spans="2:65" s="1" customFormat="1" ht="22.35" customHeight="1">
      <c r="B201" s="39"/>
      <c r="C201" s="210" t="s">
        <v>5</v>
      </c>
      <c r="D201" s="210" t="s">
        <v>193</v>
      </c>
      <c r="E201" s="211" t="s">
        <v>5</v>
      </c>
      <c r="F201" s="314" t="s">
        <v>5</v>
      </c>
      <c r="G201" s="314"/>
      <c r="H201" s="314"/>
      <c r="I201" s="314"/>
      <c r="J201" s="212" t="s">
        <v>5</v>
      </c>
      <c r="K201" s="213"/>
      <c r="L201" s="277"/>
      <c r="M201" s="311"/>
      <c r="N201" s="311">
        <f t="shared" si="15"/>
        <v>0</v>
      </c>
      <c r="O201" s="311"/>
      <c r="P201" s="311"/>
      <c r="Q201" s="311"/>
      <c r="R201" s="41"/>
      <c r="T201" s="175" t="s">
        <v>5</v>
      </c>
      <c r="U201" s="214" t="s">
        <v>42</v>
      </c>
      <c r="V201" s="40"/>
      <c r="W201" s="40"/>
      <c r="X201" s="40"/>
      <c r="Y201" s="40"/>
      <c r="Z201" s="40"/>
      <c r="AA201" s="78"/>
      <c r="AT201" s="23" t="s">
        <v>646</v>
      </c>
      <c r="AU201" s="23" t="s">
        <v>82</v>
      </c>
      <c r="AY201" s="23" t="s">
        <v>646</v>
      </c>
      <c r="BE201" s="118">
        <f>IF(U201="základná",N201,0)</f>
        <v>0</v>
      </c>
      <c r="BF201" s="118">
        <f>IF(U201="znížená",N201,0)</f>
        <v>0</v>
      </c>
      <c r="BG201" s="118">
        <f>IF(U201="zákl. prenesená",N201,0)</f>
        <v>0</v>
      </c>
      <c r="BH201" s="118">
        <f>IF(U201="zníž. prenesená",N201,0)</f>
        <v>0</v>
      </c>
      <c r="BI201" s="118">
        <f>IF(U201="nulová",N201,0)</f>
        <v>0</v>
      </c>
      <c r="BJ201" s="23" t="s">
        <v>87</v>
      </c>
      <c r="BK201" s="118">
        <f>L201*K201</f>
        <v>0</v>
      </c>
    </row>
    <row r="202" spans="2:65" s="1" customFormat="1" ht="22.35" customHeight="1">
      <c r="B202" s="39"/>
      <c r="C202" s="210" t="s">
        <v>5</v>
      </c>
      <c r="D202" s="210" t="s">
        <v>193</v>
      </c>
      <c r="E202" s="211" t="s">
        <v>5</v>
      </c>
      <c r="F202" s="314" t="s">
        <v>5</v>
      </c>
      <c r="G202" s="314"/>
      <c r="H202" s="314"/>
      <c r="I202" s="314"/>
      <c r="J202" s="212" t="s">
        <v>5</v>
      </c>
      <c r="K202" s="213"/>
      <c r="L202" s="277"/>
      <c r="M202" s="311"/>
      <c r="N202" s="311">
        <f t="shared" si="15"/>
        <v>0</v>
      </c>
      <c r="O202" s="311"/>
      <c r="P202" s="311"/>
      <c r="Q202" s="311"/>
      <c r="R202" s="41"/>
      <c r="T202" s="175" t="s">
        <v>5</v>
      </c>
      <c r="U202" s="214" t="s">
        <v>42</v>
      </c>
      <c r="V202" s="40"/>
      <c r="W202" s="40"/>
      <c r="X202" s="40"/>
      <c r="Y202" s="40"/>
      <c r="Z202" s="40"/>
      <c r="AA202" s="78"/>
      <c r="AT202" s="23" t="s">
        <v>646</v>
      </c>
      <c r="AU202" s="23" t="s">
        <v>82</v>
      </c>
      <c r="AY202" s="23" t="s">
        <v>646</v>
      </c>
      <c r="BE202" s="118">
        <f>IF(U202="základná",N202,0)</f>
        <v>0</v>
      </c>
      <c r="BF202" s="118">
        <f>IF(U202="znížená",N202,0)</f>
        <v>0</v>
      </c>
      <c r="BG202" s="118">
        <f>IF(U202="zákl. prenesená",N202,0)</f>
        <v>0</v>
      </c>
      <c r="BH202" s="118">
        <f>IF(U202="zníž. prenesená",N202,0)</f>
        <v>0</v>
      </c>
      <c r="BI202" s="118">
        <f>IF(U202="nulová",N202,0)</f>
        <v>0</v>
      </c>
      <c r="BJ202" s="23" t="s">
        <v>87</v>
      </c>
      <c r="BK202" s="118">
        <f>L202*K202</f>
        <v>0</v>
      </c>
    </row>
    <row r="203" spans="2:65" s="1" customFormat="1" ht="22.35" customHeight="1">
      <c r="B203" s="39"/>
      <c r="C203" s="210" t="s">
        <v>5</v>
      </c>
      <c r="D203" s="210" t="s">
        <v>193</v>
      </c>
      <c r="E203" s="211" t="s">
        <v>5</v>
      </c>
      <c r="F203" s="314" t="s">
        <v>5</v>
      </c>
      <c r="G203" s="314"/>
      <c r="H203" s="314"/>
      <c r="I203" s="314"/>
      <c r="J203" s="212" t="s">
        <v>5</v>
      </c>
      <c r="K203" s="213"/>
      <c r="L203" s="277"/>
      <c r="M203" s="311"/>
      <c r="N203" s="311">
        <f t="shared" si="15"/>
        <v>0</v>
      </c>
      <c r="O203" s="311"/>
      <c r="P203" s="311"/>
      <c r="Q203" s="311"/>
      <c r="R203" s="41"/>
      <c r="T203" s="175" t="s">
        <v>5</v>
      </c>
      <c r="U203" s="214" t="s">
        <v>42</v>
      </c>
      <c r="V203" s="60"/>
      <c r="W203" s="60"/>
      <c r="X203" s="60"/>
      <c r="Y203" s="60"/>
      <c r="Z203" s="60"/>
      <c r="AA203" s="62"/>
      <c r="AT203" s="23" t="s">
        <v>646</v>
      </c>
      <c r="AU203" s="23" t="s">
        <v>82</v>
      </c>
      <c r="AY203" s="23" t="s">
        <v>646</v>
      </c>
      <c r="BE203" s="118">
        <f>IF(U203="základná",N203,0)</f>
        <v>0</v>
      </c>
      <c r="BF203" s="118">
        <f>IF(U203="znížená",N203,0)</f>
        <v>0</v>
      </c>
      <c r="BG203" s="118">
        <f>IF(U203="zákl. prenesená",N203,0)</f>
        <v>0</v>
      </c>
      <c r="BH203" s="118">
        <f>IF(U203="zníž. prenesená",N203,0)</f>
        <v>0</v>
      </c>
      <c r="BI203" s="118">
        <f>IF(U203="nulová",N203,0)</f>
        <v>0</v>
      </c>
      <c r="BJ203" s="23" t="s">
        <v>87</v>
      </c>
      <c r="BK203" s="118">
        <f>L203*K203</f>
        <v>0</v>
      </c>
    </row>
    <row r="204" spans="2:65" s="1" customFormat="1" ht="6.95" customHeight="1">
      <c r="B204" s="63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5"/>
    </row>
  </sheetData>
  <mergeCells count="244">
    <mergeCell ref="F201:I201"/>
    <mergeCell ref="F202:I202"/>
    <mergeCell ref="F203:I203"/>
    <mergeCell ref="L197:M197"/>
    <mergeCell ref="L191:M191"/>
    <mergeCell ref="L199:M199"/>
    <mergeCell ref="L200:M200"/>
    <mergeCell ref="L201:M201"/>
    <mergeCell ref="L202:M202"/>
    <mergeCell ref="L203:M203"/>
    <mergeCell ref="F193:I193"/>
    <mergeCell ref="F191:I191"/>
    <mergeCell ref="F192:I192"/>
    <mergeCell ref="F194:I194"/>
    <mergeCell ref="F195:I195"/>
    <mergeCell ref="F196:I196"/>
    <mergeCell ref="F197:I197"/>
    <mergeCell ref="F199:I199"/>
    <mergeCell ref="F200:I200"/>
    <mergeCell ref="N188:Q188"/>
    <mergeCell ref="N185:Q185"/>
    <mergeCell ref="N186:Q186"/>
    <mergeCell ref="N187:Q187"/>
    <mergeCell ref="N189:Q189"/>
    <mergeCell ref="N191:Q191"/>
    <mergeCell ref="N197:Q197"/>
    <mergeCell ref="N199:Q199"/>
    <mergeCell ref="N200:Q200"/>
    <mergeCell ref="N201:Q201"/>
    <mergeCell ref="N202:Q202"/>
    <mergeCell ref="N203:Q203"/>
    <mergeCell ref="N190:Q190"/>
    <mergeCell ref="N198:Q198"/>
    <mergeCell ref="F173:I173"/>
    <mergeCell ref="F174:I174"/>
    <mergeCell ref="F175:I175"/>
    <mergeCell ref="N175:Q175"/>
    <mergeCell ref="N176:Q176"/>
    <mergeCell ref="N177:Q177"/>
    <mergeCell ref="N178:Q178"/>
    <mergeCell ref="N179:Q179"/>
    <mergeCell ref="N180:Q180"/>
    <mergeCell ref="N181:Q181"/>
    <mergeCell ref="N182:Q182"/>
    <mergeCell ref="N183:Q183"/>
    <mergeCell ref="N184:Q184"/>
    <mergeCell ref="F176:I176"/>
    <mergeCell ref="F179:I179"/>
    <mergeCell ref="F177:I177"/>
    <mergeCell ref="F178:I178"/>
    <mergeCell ref="F180:I180"/>
    <mergeCell ref="F181:I181"/>
    <mergeCell ref="F182:I182"/>
    <mergeCell ref="F183:I183"/>
    <mergeCell ref="F184:I184"/>
    <mergeCell ref="F185:I185"/>
    <mergeCell ref="F186:I186"/>
    <mergeCell ref="F187:I187"/>
    <mergeCell ref="F188:I188"/>
    <mergeCell ref="F189:I189"/>
    <mergeCell ref="L175:M175"/>
    <mergeCell ref="L181:M181"/>
    <mergeCell ref="L176:M176"/>
    <mergeCell ref="L177:M177"/>
    <mergeCell ref="L178:M178"/>
    <mergeCell ref="L179:M179"/>
    <mergeCell ref="L180:M180"/>
    <mergeCell ref="L182:M182"/>
    <mergeCell ref="L183:M183"/>
    <mergeCell ref="L184:M184"/>
    <mergeCell ref="L185:M185"/>
    <mergeCell ref="L186:M186"/>
    <mergeCell ref="L187:M187"/>
    <mergeCell ref="L188:M188"/>
    <mergeCell ref="L189:M189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6:Q96"/>
    <mergeCell ref="N94:Q94"/>
    <mergeCell ref="N90:Q90"/>
    <mergeCell ref="N91:Q91"/>
    <mergeCell ref="N92:Q92"/>
    <mergeCell ref="N93:Q93"/>
    <mergeCell ref="N95:Q95"/>
    <mergeCell ref="N98:Q98"/>
    <mergeCell ref="N99:Q99"/>
    <mergeCell ref="N100:Q100"/>
    <mergeCell ref="N101:Q101"/>
    <mergeCell ref="N102:Q102"/>
    <mergeCell ref="N103:Q103"/>
    <mergeCell ref="N104:Q104"/>
    <mergeCell ref="L106:Q106"/>
    <mergeCell ref="D99:H99"/>
    <mergeCell ref="D102:H102"/>
    <mergeCell ref="D100:H100"/>
    <mergeCell ref="D101:H101"/>
    <mergeCell ref="D103:H103"/>
    <mergeCell ref="C112:Q112"/>
    <mergeCell ref="F114:P114"/>
    <mergeCell ref="F115:P115"/>
    <mergeCell ref="F116:P116"/>
    <mergeCell ref="M118:P118"/>
    <mergeCell ref="M120:Q120"/>
    <mergeCell ref="M121:Q121"/>
    <mergeCell ref="F123:I123"/>
    <mergeCell ref="F127:I127"/>
    <mergeCell ref="L123:M123"/>
    <mergeCell ref="N123:Q123"/>
    <mergeCell ref="L127:M127"/>
    <mergeCell ref="N127:Q127"/>
    <mergeCell ref="F128:I128"/>
    <mergeCell ref="N124:Q124"/>
    <mergeCell ref="N125:Q125"/>
    <mergeCell ref="N126:Q126"/>
    <mergeCell ref="F129:I129"/>
    <mergeCell ref="F132:I132"/>
    <mergeCell ref="F130:I130"/>
    <mergeCell ref="L130:M130"/>
    <mergeCell ref="N130:Q130"/>
    <mergeCell ref="F131:I131"/>
    <mergeCell ref="L131:M131"/>
    <mergeCell ref="N131:Q131"/>
    <mergeCell ref="L132:M132"/>
    <mergeCell ref="N132:Q132"/>
    <mergeCell ref="F133:I133"/>
    <mergeCell ref="F134:I134"/>
    <mergeCell ref="F137:I137"/>
    <mergeCell ref="F135:I135"/>
    <mergeCell ref="L135:M135"/>
    <mergeCell ref="N135:Q135"/>
    <mergeCell ref="L137:M137"/>
    <mergeCell ref="N137:Q137"/>
    <mergeCell ref="F138:I138"/>
    <mergeCell ref="L138:M138"/>
    <mergeCell ref="N138:Q138"/>
    <mergeCell ref="F139:I139"/>
    <mergeCell ref="N136:Q136"/>
    <mergeCell ref="F140:I140"/>
    <mergeCell ref="F143:I143"/>
    <mergeCell ref="F141:I141"/>
    <mergeCell ref="L141:M141"/>
    <mergeCell ref="N141:Q141"/>
    <mergeCell ref="F142:I142"/>
    <mergeCell ref="F144:I144"/>
    <mergeCell ref="L144:M144"/>
    <mergeCell ref="N144:Q144"/>
    <mergeCell ref="L145:M145"/>
    <mergeCell ref="N145:Q145"/>
    <mergeCell ref="F145:I145"/>
    <mergeCell ref="F148:I148"/>
    <mergeCell ref="F146:I146"/>
    <mergeCell ref="F147:I147"/>
    <mergeCell ref="L148:M148"/>
    <mergeCell ref="N148:Q148"/>
    <mergeCell ref="F149:I149"/>
    <mergeCell ref="L149:M149"/>
    <mergeCell ref="N149:Q149"/>
    <mergeCell ref="F150:I150"/>
    <mergeCell ref="F151:I151"/>
    <mergeCell ref="F152:I152"/>
    <mergeCell ref="F155:I155"/>
    <mergeCell ref="F153:I153"/>
    <mergeCell ref="F154:I154"/>
    <mergeCell ref="L154:M154"/>
    <mergeCell ref="N154:Q154"/>
    <mergeCell ref="L155:M155"/>
    <mergeCell ref="N155:Q155"/>
    <mergeCell ref="F156:I156"/>
    <mergeCell ref="L156:M156"/>
    <mergeCell ref="N156:Q156"/>
    <mergeCell ref="N157:Q157"/>
    <mergeCell ref="F158:I158"/>
    <mergeCell ref="F161:I161"/>
    <mergeCell ref="L158:M158"/>
    <mergeCell ref="N158:Q158"/>
    <mergeCell ref="F159:I159"/>
    <mergeCell ref="F160:I160"/>
    <mergeCell ref="L161:M161"/>
    <mergeCell ref="N161:Q161"/>
    <mergeCell ref="F162:I162"/>
    <mergeCell ref="F163:I163"/>
    <mergeCell ref="F165:I165"/>
    <mergeCell ref="F167:I167"/>
    <mergeCell ref="L165:M165"/>
    <mergeCell ref="N165:Q165"/>
    <mergeCell ref="F166:I166"/>
    <mergeCell ref="L166:M166"/>
    <mergeCell ref="N166:Q166"/>
    <mergeCell ref="L167:M167"/>
    <mergeCell ref="N167:Q167"/>
    <mergeCell ref="F172:I172"/>
    <mergeCell ref="L173:M173"/>
    <mergeCell ref="N173:Q173"/>
    <mergeCell ref="L168:M168"/>
    <mergeCell ref="N168:Q168"/>
    <mergeCell ref="L169:M169"/>
    <mergeCell ref="N169:Q169"/>
    <mergeCell ref="N164:Q164"/>
    <mergeCell ref="F168:I168"/>
    <mergeCell ref="F171:I171"/>
    <mergeCell ref="F169:I169"/>
    <mergeCell ref="F170:I170"/>
    <mergeCell ref="L171:M171"/>
    <mergeCell ref="N171:Q171"/>
  </mergeCells>
  <dataValidations count="2">
    <dataValidation type="list" allowBlank="1" showInputMessage="1" showErrorMessage="1" error="Povolené sú hodnoty K, M." sqref="D199:D204" xr:uid="{00000000-0002-0000-0400-000000000000}">
      <formula1>"K, M"</formula1>
    </dataValidation>
    <dataValidation type="list" allowBlank="1" showInputMessage="1" showErrorMessage="1" error="Povolené sú hodnoty základná, znížená, nulová." sqref="U199:U204" xr:uid="{00000000-0002-0000-0400-000001000000}">
      <formula1>"základná, znížená, nulová"</formula1>
    </dataValidation>
  </dataValidations>
  <hyperlinks>
    <hyperlink ref="F1:G1" location="C2" display="1) Krycí list rozpočtu" xr:uid="{00000000-0004-0000-0400-000000000000}"/>
    <hyperlink ref="H1:K1" location="C87" display="2) Rekapitulácia rozpočtu" xr:uid="{00000000-0004-0000-0400-000001000000}"/>
    <hyperlink ref="L1" location="C123" display="3) Rozpočet" xr:uid="{00000000-0004-0000-0400-000002000000}"/>
    <hyperlink ref="S1:T1" location="'Rekapitulácia stavby'!C2" display="Rekapitulácia stavby" xr:uid="{00000000-0004-0000-04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N250"/>
  <sheetViews>
    <sheetView showGridLines="0" workbookViewId="0">
      <pane ySplit="1" topLeftCell="A32" activePane="bottomLeft" state="frozen"/>
      <selection pane="bottomLeft" activeCell="O10" sqref="O10:P1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6"/>
      <c r="B1" s="16"/>
      <c r="C1" s="16"/>
      <c r="D1" s="17" t="s">
        <v>1</v>
      </c>
      <c r="E1" s="16"/>
      <c r="F1" s="18" t="s">
        <v>137</v>
      </c>
      <c r="G1" s="18"/>
      <c r="H1" s="309" t="s">
        <v>138</v>
      </c>
      <c r="I1" s="309"/>
      <c r="J1" s="309"/>
      <c r="K1" s="309"/>
      <c r="L1" s="18" t="s">
        <v>139</v>
      </c>
      <c r="M1" s="16"/>
      <c r="N1" s="16"/>
      <c r="O1" s="17" t="s">
        <v>140</v>
      </c>
      <c r="P1" s="16"/>
      <c r="Q1" s="16"/>
      <c r="R1" s="16"/>
      <c r="S1" s="18" t="s">
        <v>141</v>
      </c>
      <c r="T1" s="18"/>
      <c r="U1" s="126"/>
      <c r="V1" s="126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50000000000003" customHeight="1">
      <c r="C2" s="246" t="s">
        <v>7</v>
      </c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S2" s="248" t="s">
        <v>8</v>
      </c>
      <c r="T2" s="249"/>
      <c r="U2" s="249"/>
      <c r="V2" s="249"/>
      <c r="W2" s="249"/>
      <c r="X2" s="249"/>
      <c r="Y2" s="249"/>
      <c r="Z2" s="249"/>
      <c r="AA2" s="249"/>
      <c r="AB2" s="249"/>
      <c r="AC2" s="249"/>
      <c r="AT2" s="23" t="s">
        <v>100</v>
      </c>
    </row>
    <row r="3" spans="1:6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75</v>
      </c>
    </row>
    <row r="4" spans="1:66" ht="36.950000000000003" customHeight="1">
      <c r="B4" s="27"/>
      <c r="C4" s="242" t="s">
        <v>142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8"/>
      <c r="T4" s="22" t="s">
        <v>12</v>
      </c>
      <c r="AT4" s="23" t="s">
        <v>6</v>
      </c>
    </row>
    <row r="5" spans="1:66" ht="6.95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pans="1:66" ht="25.35" customHeight="1">
      <c r="B6" s="27"/>
      <c r="C6" s="30"/>
      <c r="D6" s="34" t="s">
        <v>18</v>
      </c>
      <c r="E6" s="30"/>
      <c r="F6" s="295" t="str">
        <f>'Rekapitulácia stavby'!K6</f>
        <v>Komunitné centrum Vyšný Orlík</v>
      </c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30"/>
      <c r="R6" s="28"/>
    </row>
    <row r="7" spans="1:66" ht="25.35" customHeight="1">
      <c r="B7" s="27"/>
      <c r="C7" s="30"/>
      <c r="D7" s="34" t="s">
        <v>143</v>
      </c>
      <c r="E7" s="30"/>
      <c r="F7" s="295" t="s">
        <v>144</v>
      </c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30"/>
      <c r="R7" s="28"/>
    </row>
    <row r="8" spans="1:66" s="1" customFormat="1" ht="32.85" customHeight="1">
      <c r="B8" s="39"/>
      <c r="C8" s="40"/>
      <c r="D8" s="33" t="s">
        <v>145</v>
      </c>
      <c r="E8" s="40"/>
      <c r="F8" s="233" t="s">
        <v>1052</v>
      </c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40"/>
      <c r="R8" s="41"/>
    </row>
    <row r="9" spans="1:66" s="1" customFormat="1" ht="14.45" customHeight="1">
      <c r="B9" s="39"/>
      <c r="C9" s="40"/>
      <c r="D9" s="34" t="s">
        <v>20</v>
      </c>
      <c r="E9" s="40"/>
      <c r="F9" s="32" t="s">
        <v>5</v>
      </c>
      <c r="G9" s="40"/>
      <c r="H9" s="40"/>
      <c r="I9" s="40"/>
      <c r="J9" s="40"/>
      <c r="K9" s="40"/>
      <c r="L9" s="40"/>
      <c r="M9" s="34" t="s">
        <v>21</v>
      </c>
      <c r="N9" s="40"/>
      <c r="O9" s="32" t="s">
        <v>5</v>
      </c>
      <c r="P9" s="40"/>
      <c r="Q9" s="40"/>
      <c r="R9" s="41"/>
    </row>
    <row r="10" spans="1:66" s="1" customFormat="1" ht="14.45" customHeight="1">
      <c r="B10" s="39"/>
      <c r="C10" s="40"/>
      <c r="D10" s="34" t="s">
        <v>22</v>
      </c>
      <c r="E10" s="40"/>
      <c r="F10" s="32" t="s">
        <v>23</v>
      </c>
      <c r="G10" s="40"/>
      <c r="H10" s="40"/>
      <c r="I10" s="40"/>
      <c r="J10" s="40"/>
      <c r="K10" s="40"/>
      <c r="L10" s="40"/>
      <c r="M10" s="34" t="s">
        <v>24</v>
      </c>
      <c r="N10" s="40"/>
      <c r="O10" s="310"/>
      <c r="P10" s="297"/>
      <c r="Q10" s="40"/>
      <c r="R10" s="41"/>
    </row>
    <row r="11" spans="1:66" s="1" customFormat="1" ht="10.9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</row>
    <row r="12" spans="1:66" s="1" customFormat="1" ht="14.45" customHeight="1">
      <c r="B12" s="39"/>
      <c r="C12" s="40"/>
      <c r="D12" s="34" t="s">
        <v>25</v>
      </c>
      <c r="E12" s="40"/>
      <c r="F12" s="40"/>
      <c r="G12" s="40"/>
      <c r="H12" s="40"/>
      <c r="I12" s="40"/>
      <c r="J12" s="40"/>
      <c r="K12" s="40"/>
      <c r="L12" s="40"/>
      <c r="M12" s="34" t="s">
        <v>26</v>
      </c>
      <c r="N12" s="40"/>
      <c r="O12" s="250" t="str">
        <f>IF('Rekapitulácia stavby'!AN10="","",'Rekapitulácia stavby'!AN10)</f>
        <v/>
      </c>
      <c r="P12" s="250"/>
      <c r="Q12" s="40"/>
      <c r="R12" s="41"/>
    </row>
    <row r="13" spans="1:66" s="1" customFormat="1" ht="18" customHeight="1">
      <c r="B13" s="39"/>
      <c r="C13" s="40"/>
      <c r="D13" s="40"/>
      <c r="E13" s="32" t="str">
        <f>IF('Rekapitulácia stavby'!E11="","",'Rekapitulácia stavby'!E11)</f>
        <v xml:space="preserve"> </v>
      </c>
      <c r="F13" s="40"/>
      <c r="G13" s="40"/>
      <c r="H13" s="40"/>
      <c r="I13" s="40"/>
      <c r="J13" s="40"/>
      <c r="K13" s="40"/>
      <c r="L13" s="40"/>
      <c r="M13" s="34" t="s">
        <v>28</v>
      </c>
      <c r="N13" s="40"/>
      <c r="O13" s="250" t="str">
        <f>IF('Rekapitulácia stavby'!AN11="","",'Rekapitulácia stavby'!AN11)</f>
        <v/>
      </c>
      <c r="P13" s="250"/>
      <c r="Q13" s="40"/>
      <c r="R13" s="41"/>
    </row>
    <row r="14" spans="1:66" s="1" customFormat="1" ht="6.95" customHeight="1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</row>
    <row r="15" spans="1:66" s="1" customFormat="1" ht="14.45" customHeight="1">
      <c r="B15" s="39"/>
      <c r="C15" s="40"/>
      <c r="D15" s="34" t="s">
        <v>29</v>
      </c>
      <c r="E15" s="40"/>
      <c r="F15" s="40"/>
      <c r="G15" s="40"/>
      <c r="H15" s="40"/>
      <c r="I15" s="40"/>
      <c r="J15" s="40"/>
      <c r="K15" s="40"/>
      <c r="L15" s="40"/>
      <c r="M15" s="34" t="s">
        <v>26</v>
      </c>
      <c r="N15" s="40"/>
      <c r="O15" s="307" t="str">
        <f>IF('Rekapitulácia stavby'!AN13="","",'Rekapitulácia stavby'!AN13)</f>
        <v/>
      </c>
      <c r="P15" s="250"/>
      <c r="Q15" s="40"/>
      <c r="R15" s="41"/>
    </row>
    <row r="16" spans="1:66" s="1" customFormat="1" ht="18" customHeight="1">
      <c r="B16" s="39"/>
      <c r="C16" s="40"/>
      <c r="D16" s="40"/>
      <c r="E16" s="307" t="str">
        <f>IF('Rekapitulácia stavby'!E14="","",'Rekapitulácia stavby'!E14)</f>
        <v/>
      </c>
      <c r="F16" s="308"/>
      <c r="G16" s="308"/>
      <c r="H16" s="308"/>
      <c r="I16" s="308"/>
      <c r="J16" s="308"/>
      <c r="K16" s="308"/>
      <c r="L16" s="308"/>
      <c r="M16" s="34" t="s">
        <v>28</v>
      </c>
      <c r="N16" s="40"/>
      <c r="O16" s="307" t="str">
        <f>IF('Rekapitulácia stavby'!AN14="","",'Rekapitulácia stavby'!AN14)</f>
        <v/>
      </c>
      <c r="P16" s="250"/>
      <c r="Q16" s="40"/>
      <c r="R16" s="41"/>
    </row>
    <row r="17" spans="2:18" s="1" customFormat="1" ht="6.95" customHeight="1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</row>
    <row r="18" spans="2:18" s="1" customFormat="1" ht="14.45" customHeight="1">
      <c r="B18" s="39"/>
      <c r="C18" s="40"/>
      <c r="D18" s="34" t="s">
        <v>30</v>
      </c>
      <c r="E18" s="40"/>
      <c r="F18" s="40"/>
      <c r="G18" s="40"/>
      <c r="H18" s="40"/>
      <c r="I18" s="40"/>
      <c r="J18" s="40"/>
      <c r="K18" s="40"/>
      <c r="L18" s="40"/>
      <c r="M18" s="34" t="s">
        <v>26</v>
      </c>
      <c r="N18" s="40"/>
      <c r="O18" s="250" t="s">
        <v>5</v>
      </c>
      <c r="P18" s="250"/>
      <c r="Q18" s="40"/>
      <c r="R18" s="41"/>
    </row>
    <row r="19" spans="2:18" s="1" customFormat="1" ht="18" customHeight="1">
      <c r="B19" s="39"/>
      <c r="C19" s="40"/>
      <c r="D19" s="40"/>
      <c r="E19" s="32" t="s">
        <v>31</v>
      </c>
      <c r="F19" s="40"/>
      <c r="G19" s="40"/>
      <c r="H19" s="40"/>
      <c r="I19" s="40"/>
      <c r="J19" s="40"/>
      <c r="K19" s="40"/>
      <c r="L19" s="40"/>
      <c r="M19" s="34" t="s">
        <v>28</v>
      </c>
      <c r="N19" s="40"/>
      <c r="O19" s="250" t="s">
        <v>5</v>
      </c>
      <c r="P19" s="250"/>
      <c r="Q19" s="40"/>
      <c r="R19" s="41"/>
    </row>
    <row r="20" spans="2:18" s="1" customFormat="1" ht="6.95" customHeight="1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2:18" s="1" customFormat="1" ht="14.45" customHeight="1">
      <c r="B21" s="39"/>
      <c r="C21" s="40"/>
      <c r="D21" s="34" t="s">
        <v>33</v>
      </c>
      <c r="E21" s="40"/>
      <c r="F21" s="40"/>
      <c r="G21" s="40"/>
      <c r="H21" s="40"/>
      <c r="I21" s="40"/>
      <c r="J21" s="40"/>
      <c r="K21" s="40"/>
      <c r="L21" s="40"/>
      <c r="M21" s="34" t="s">
        <v>26</v>
      </c>
      <c r="N21" s="40"/>
      <c r="O21" s="250" t="s">
        <v>5</v>
      </c>
      <c r="P21" s="250"/>
      <c r="Q21" s="40"/>
      <c r="R21" s="41"/>
    </row>
    <row r="22" spans="2:18" s="1" customFormat="1" ht="18" customHeight="1">
      <c r="B22" s="39"/>
      <c r="C22" s="40"/>
      <c r="D22" s="40"/>
      <c r="E22" s="32" t="s">
        <v>34</v>
      </c>
      <c r="F22" s="40"/>
      <c r="G22" s="40"/>
      <c r="H22" s="40"/>
      <c r="I22" s="40"/>
      <c r="J22" s="40"/>
      <c r="K22" s="40"/>
      <c r="L22" s="40"/>
      <c r="M22" s="34" t="s">
        <v>28</v>
      </c>
      <c r="N22" s="40"/>
      <c r="O22" s="250" t="s">
        <v>5</v>
      </c>
      <c r="P22" s="250"/>
      <c r="Q22" s="40"/>
      <c r="R22" s="41"/>
    </row>
    <row r="23" spans="2:18" s="1" customFormat="1" ht="6.95" customHeight="1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4.45" customHeight="1">
      <c r="B24" s="39"/>
      <c r="C24" s="40"/>
      <c r="D24" s="34" t="s">
        <v>35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2:18" s="1" customFormat="1" ht="16.5" customHeight="1">
      <c r="B25" s="39"/>
      <c r="C25" s="40"/>
      <c r="D25" s="40"/>
      <c r="E25" s="263" t="s">
        <v>5</v>
      </c>
      <c r="F25" s="263"/>
      <c r="G25" s="263"/>
      <c r="H25" s="263"/>
      <c r="I25" s="263"/>
      <c r="J25" s="263"/>
      <c r="K25" s="263"/>
      <c r="L25" s="263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2:18" s="1" customFormat="1" ht="6.95" customHeight="1">
      <c r="B27" s="39"/>
      <c r="C27" s="4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40"/>
      <c r="R27" s="41"/>
    </row>
    <row r="28" spans="2:18" s="1" customFormat="1" ht="14.45" customHeight="1">
      <c r="B28" s="39"/>
      <c r="C28" s="40"/>
      <c r="D28" s="127" t="s">
        <v>147</v>
      </c>
      <c r="E28" s="40"/>
      <c r="F28" s="40"/>
      <c r="G28" s="40"/>
      <c r="H28" s="40"/>
      <c r="I28" s="40"/>
      <c r="J28" s="40"/>
      <c r="K28" s="40"/>
      <c r="L28" s="40"/>
      <c r="M28" s="264">
        <f>N89</f>
        <v>0</v>
      </c>
      <c r="N28" s="264"/>
      <c r="O28" s="264"/>
      <c r="P28" s="264"/>
      <c r="Q28" s="40"/>
      <c r="R28" s="41"/>
    </row>
    <row r="29" spans="2:18" s="1" customFormat="1" ht="14.45" customHeight="1">
      <c r="B29" s="39"/>
      <c r="C29" s="40"/>
      <c r="D29" s="38" t="s">
        <v>131</v>
      </c>
      <c r="E29" s="40"/>
      <c r="F29" s="40"/>
      <c r="G29" s="40"/>
      <c r="H29" s="40"/>
      <c r="I29" s="40"/>
      <c r="J29" s="40"/>
      <c r="K29" s="40"/>
      <c r="L29" s="40"/>
      <c r="M29" s="264">
        <f>N104</f>
        <v>0</v>
      </c>
      <c r="N29" s="264"/>
      <c r="O29" s="264"/>
      <c r="P29" s="264"/>
      <c r="Q29" s="40"/>
      <c r="R29" s="41"/>
    </row>
    <row r="30" spans="2:18" s="1" customFormat="1" ht="6.95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2:18" s="1" customFormat="1" ht="25.35" customHeight="1">
      <c r="B31" s="39"/>
      <c r="C31" s="40"/>
      <c r="D31" s="128" t="s">
        <v>38</v>
      </c>
      <c r="E31" s="40"/>
      <c r="F31" s="40"/>
      <c r="G31" s="40"/>
      <c r="H31" s="40"/>
      <c r="I31" s="40"/>
      <c r="J31" s="40"/>
      <c r="K31" s="40"/>
      <c r="L31" s="40"/>
      <c r="M31" s="306">
        <f>ROUND(M28+M29,2)</f>
        <v>0</v>
      </c>
      <c r="N31" s="294"/>
      <c r="O31" s="294"/>
      <c r="P31" s="294"/>
      <c r="Q31" s="40"/>
      <c r="R31" s="41"/>
    </row>
    <row r="32" spans="2:18" s="1" customFormat="1" ht="6.95" customHeight="1">
      <c r="B32" s="39"/>
      <c r="C32" s="40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40"/>
      <c r="R32" s="41"/>
    </row>
    <row r="33" spans="2:18" s="1" customFormat="1" ht="14.45" customHeight="1">
      <c r="B33" s="39"/>
      <c r="C33" s="40"/>
      <c r="D33" s="46" t="s">
        <v>39</v>
      </c>
      <c r="E33" s="46" t="s">
        <v>40</v>
      </c>
      <c r="F33" s="47">
        <v>0.2</v>
      </c>
      <c r="G33" s="129" t="s">
        <v>41</v>
      </c>
      <c r="H33" s="303">
        <f>ROUND((((SUM(BE104:BE111)+SUM(BE130:BE243))+SUM(BE245:BE249))),2)</f>
        <v>0</v>
      </c>
      <c r="I33" s="294"/>
      <c r="J33" s="294"/>
      <c r="K33" s="40"/>
      <c r="L33" s="40"/>
      <c r="M33" s="303">
        <f>ROUND(((ROUND((SUM(BE104:BE111)+SUM(BE130:BE243)), 2)*F33)+SUM(BE245:BE249)*F33),2)</f>
        <v>0</v>
      </c>
      <c r="N33" s="294"/>
      <c r="O33" s="294"/>
      <c r="P33" s="294"/>
      <c r="Q33" s="40"/>
      <c r="R33" s="41"/>
    </row>
    <row r="34" spans="2:18" s="1" customFormat="1" ht="14.45" customHeight="1">
      <c r="B34" s="39"/>
      <c r="C34" s="40"/>
      <c r="D34" s="40"/>
      <c r="E34" s="46" t="s">
        <v>42</v>
      </c>
      <c r="F34" s="47">
        <v>0.2</v>
      </c>
      <c r="G34" s="129" t="s">
        <v>41</v>
      </c>
      <c r="H34" s="303">
        <f>ROUND((((SUM(BF104:BF111)+SUM(BF130:BF243))+SUM(BF245:BF249))),2)</f>
        <v>0</v>
      </c>
      <c r="I34" s="294"/>
      <c r="J34" s="294"/>
      <c r="K34" s="40"/>
      <c r="L34" s="40"/>
      <c r="M34" s="303">
        <f>ROUND(((ROUND((SUM(BF104:BF111)+SUM(BF130:BF243)), 2)*F34)+SUM(BF245:BF249)*F34),2)</f>
        <v>0</v>
      </c>
      <c r="N34" s="294"/>
      <c r="O34" s="294"/>
      <c r="P34" s="294"/>
      <c r="Q34" s="40"/>
      <c r="R34" s="41"/>
    </row>
    <row r="35" spans="2:18" s="1" customFormat="1" ht="14.45" hidden="1" customHeight="1">
      <c r="B35" s="39"/>
      <c r="C35" s="40"/>
      <c r="D35" s="40"/>
      <c r="E35" s="46" t="s">
        <v>43</v>
      </c>
      <c r="F35" s="47">
        <v>0.2</v>
      </c>
      <c r="G35" s="129" t="s">
        <v>41</v>
      </c>
      <c r="H35" s="303">
        <f>ROUND((((SUM(BG104:BG111)+SUM(BG130:BG243))+SUM(BG245:BG249))),2)</f>
        <v>0</v>
      </c>
      <c r="I35" s="294"/>
      <c r="J35" s="294"/>
      <c r="K35" s="40"/>
      <c r="L35" s="40"/>
      <c r="M35" s="303">
        <v>0</v>
      </c>
      <c r="N35" s="294"/>
      <c r="O35" s="294"/>
      <c r="P35" s="294"/>
      <c r="Q35" s="40"/>
      <c r="R35" s="41"/>
    </row>
    <row r="36" spans="2:18" s="1" customFormat="1" ht="14.45" hidden="1" customHeight="1">
      <c r="B36" s="39"/>
      <c r="C36" s="40"/>
      <c r="D36" s="40"/>
      <c r="E36" s="46" t="s">
        <v>44</v>
      </c>
      <c r="F36" s="47">
        <v>0.2</v>
      </c>
      <c r="G36" s="129" t="s">
        <v>41</v>
      </c>
      <c r="H36" s="303">
        <f>ROUND((((SUM(BH104:BH111)+SUM(BH130:BH243))+SUM(BH245:BH249))),2)</f>
        <v>0</v>
      </c>
      <c r="I36" s="294"/>
      <c r="J36" s="294"/>
      <c r="K36" s="40"/>
      <c r="L36" s="40"/>
      <c r="M36" s="303">
        <v>0</v>
      </c>
      <c r="N36" s="294"/>
      <c r="O36" s="294"/>
      <c r="P36" s="294"/>
      <c r="Q36" s="40"/>
      <c r="R36" s="41"/>
    </row>
    <row r="37" spans="2:18" s="1" customFormat="1" ht="14.45" hidden="1" customHeight="1">
      <c r="B37" s="39"/>
      <c r="C37" s="40"/>
      <c r="D37" s="40"/>
      <c r="E37" s="46" t="s">
        <v>45</v>
      </c>
      <c r="F37" s="47">
        <v>0</v>
      </c>
      <c r="G37" s="129" t="s">
        <v>41</v>
      </c>
      <c r="H37" s="303">
        <f>ROUND((((SUM(BI104:BI111)+SUM(BI130:BI243))+SUM(BI245:BI249))),2)</f>
        <v>0</v>
      </c>
      <c r="I37" s="294"/>
      <c r="J37" s="294"/>
      <c r="K37" s="40"/>
      <c r="L37" s="40"/>
      <c r="M37" s="303">
        <v>0</v>
      </c>
      <c r="N37" s="294"/>
      <c r="O37" s="294"/>
      <c r="P37" s="294"/>
      <c r="Q37" s="40"/>
      <c r="R37" s="41"/>
    </row>
    <row r="38" spans="2:18" s="1" customFormat="1" ht="6.9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2:18" s="1" customFormat="1" ht="25.35" customHeight="1">
      <c r="B39" s="39"/>
      <c r="C39" s="125"/>
      <c r="D39" s="130" t="s">
        <v>46</v>
      </c>
      <c r="E39" s="79"/>
      <c r="F39" s="79"/>
      <c r="G39" s="131" t="s">
        <v>47</v>
      </c>
      <c r="H39" s="132" t="s">
        <v>48</v>
      </c>
      <c r="I39" s="79"/>
      <c r="J39" s="79"/>
      <c r="K39" s="79"/>
      <c r="L39" s="304">
        <f>SUM(M31:M37)</f>
        <v>0</v>
      </c>
      <c r="M39" s="304"/>
      <c r="N39" s="304"/>
      <c r="O39" s="304"/>
      <c r="P39" s="305"/>
      <c r="Q39" s="125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s="1" customFormat="1" ht="14.45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2:18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 ht="15">
      <c r="B50" s="39"/>
      <c r="C50" s="40"/>
      <c r="D50" s="54" t="s">
        <v>49</v>
      </c>
      <c r="E50" s="55"/>
      <c r="F50" s="55"/>
      <c r="G50" s="55"/>
      <c r="H50" s="56"/>
      <c r="I50" s="40"/>
      <c r="J50" s="54" t="s">
        <v>50</v>
      </c>
      <c r="K50" s="55"/>
      <c r="L50" s="55"/>
      <c r="M50" s="55"/>
      <c r="N50" s="55"/>
      <c r="O50" s="55"/>
      <c r="P50" s="56"/>
      <c r="Q50" s="40"/>
      <c r="R50" s="41"/>
    </row>
    <row r="51" spans="2:18">
      <c r="B51" s="27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8"/>
    </row>
    <row r="52" spans="2:18">
      <c r="B52" s="27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8"/>
    </row>
    <row r="53" spans="2:18">
      <c r="B53" s="27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8"/>
    </row>
    <row r="54" spans="2:18">
      <c r="B54" s="27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8"/>
    </row>
    <row r="55" spans="2:18">
      <c r="B55" s="27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8"/>
    </row>
    <row r="56" spans="2:18">
      <c r="B56" s="27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8"/>
    </row>
    <row r="57" spans="2:18">
      <c r="B57" s="27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8"/>
    </row>
    <row r="58" spans="2:18">
      <c r="B58" s="27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8"/>
    </row>
    <row r="59" spans="2:18" s="1" customFormat="1" ht="15">
      <c r="B59" s="39"/>
      <c r="C59" s="40"/>
      <c r="D59" s="59" t="s">
        <v>51</v>
      </c>
      <c r="E59" s="60"/>
      <c r="F59" s="60"/>
      <c r="G59" s="61" t="s">
        <v>52</v>
      </c>
      <c r="H59" s="62"/>
      <c r="I59" s="40"/>
      <c r="J59" s="59" t="s">
        <v>51</v>
      </c>
      <c r="K59" s="60"/>
      <c r="L59" s="60"/>
      <c r="M59" s="60"/>
      <c r="N59" s="61" t="s">
        <v>52</v>
      </c>
      <c r="O59" s="60"/>
      <c r="P59" s="62"/>
      <c r="Q59" s="40"/>
      <c r="R59" s="41"/>
    </row>
    <row r="60" spans="2:18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 ht="15">
      <c r="B61" s="39"/>
      <c r="C61" s="40"/>
      <c r="D61" s="54" t="s">
        <v>53</v>
      </c>
      <c r="E61" s="55"/>
      <c r="F61" s="55"/>
      <c r="G61" s="55"/>
      <c r="H61" s="56"/>
      <c r="I61" s="40"/>
      <c r="J61" s="54" t="s">
        <v>54</v>
      </c>
      <c r="K61" s="55"/>
      <c r="L61" s="55"/>
      <c r="M61" s="55"/>
      <c r="N61" s="55"/>
      <c r="O61" s="55"/>
      <c r="P61" s="56"/>
      <c r="Q61" s="40"/>
      <c r="R61" s="41"/>
    </row>
    <row r="62" spans="2:18">
      <c r="B62" s="27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8"/>
    </row>
    <row r="63" spans="2:18">
      <c r="B63" s="27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8"/>
    </row>
    <row r="64" spans="2:18">
      <c r="B64" s="27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8"/>
    </row>
    <row r="65" spans="2:18">
      <c r="B65" s="27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8"/>
    </row>
    <row r="66" spans="2:18">
      <c r="B66" s="27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8"/>
    </row>
    <row r="67" spans="2:18">
      <c r="B67" s="27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8"/>
    </row>
    <row r="68" spans="2:18">
      <c r="B68" s="27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8"/>
    </row>
    <row r="69" spans="2:18">
      <c r="B69" s="27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8"/>
    </row>
    <row r="70" spans="2:18" s="1" customFormat="1" ht="15">
      <c r="B70" s="39"/>
      <c r="C70" s="40"/>
      <c r="D70" s="59" t="s">
        <v>51</v>
      </c>
      <c r="E70" s="60"/>
      <c r="F70" s="60"/>
      <c r="G70" s="61" t="s">
        <v>52</v>
      </c>
      <c r="H70" s="62"/>
      <c r="I70" s="40"/>
      <c r="J70" s="59" t="s">
        <v>51</v>
      </c>
      <c r="K70" s="60"/>
      <c r="L70" s="60"/>
      <c r="M70" s="60"/>
      <c r="N70" s="61" t="s">
        <v>52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0000000000003" customHeight="1">
      <c r="B76" s="39"/>
      <c r="C76" s="242" t="s">
        <v>148</v>
      </c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18</v>
      </c>
      <c r="D78" s="40"/>
      <c r="E78" s="40"/>
      <c r="F78" s="295" t="str">
        <f>F6</f>
        <v>Komunitné centrum Vyšný Orlík</v>
      </c>
      <c r="G78" s="296"/>
      <c r="H78" s="296"/>
      <c r="I78" s="296"/>
      <c r="J78" s="296"/>
      <c r="K78" s="296"/>
      <c r="L78" s="296"/>
      <c r="M78" s="296"/>
      <c r="N78" s="296"/>
      <c r="O78" s="296"/>
      <c r="P78" s="296"/>
      <c r="Q78" s="40"/>
      <c r="R78" s="41"/>
    </row>
    <row r="79" spans="2:18" ht="30" customHeight="1">
      <c r="B79" s="27"/>
      <c r="C79" s="34" t="s">
        <v>143</v>
      </c>
      <c r="D79" s="30"/>
      <c r="E79" s="30"/>
      <c r="F79" s="295" t="s">
        <v>144</v>
      </c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30"/>
      <c r="R79" s="28"/>
    </row>
    <row r="80" spans="2:18" s="1" customFormat="1" ht="36.950000000000003" customHeight="1">
      <c r="B80" s="39"/>
      <c r="C80" s="73" t="s">
        <v>145</v>
      </c>
      <c r="D80" s="40"/>
      <c r="E80" s="40"/>
      <c r="F80" s="244" t="str">
        <f>F8</f>
        <v>005 - Nová strešná konštrukcia nad prístavbou</v>
      </c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40"/>
      <c r="R80" s="41"/>
    </row>
    <row r="81" spans="2:47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1"/>
    </row>
    <row r="82" spans="2:47" s="1" customFormat="1" ht="18" customHeight="1">
      <c r="B82" s="39"/>
      <c r="C82" s="34" t="s">
        <v>22</v>
      </c>
      <c r="D82" s="40"/>
      <c r="E82" s="40"/>
      <c r="F82" s="32" t="str">
        <f>F10</f>
        <v>Vyšný Orlík</v>
      </c>
      <c r="G82" s="40"/>
      <c r="H82" s="40"/>
      <c r="I82" s="40"/>
      <c r="J82" s="40"/>
      <c r="K82" s="34" t="s">
        <v>24</v>
      </c>
      <c r="L82" s="40"/>
      <c r="M82" s="297" t="str">
        <f>IF(O10="","",O10)</f>
        <v/>
      </c>
      <c r="N82" s="297"/>
      <c r="O82" s="297"/>
      <c r="P82" s="297"/>
      <c r="Q82" s="40"/>
      <c r="R82" s="41"/>
    </row>
    <row r="83" spans="2:47" s="1" customFormat="1" ht="6.95" customHeight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1"/>
    </row>
    <row r="84" spans="2:47" s="1" customFormat="1" ht="15">
      <c r="B84" s="39"/>
      <c r="C84" s="34" t="s">
        <v>25</v>
      </c>
      <c r="D84" s="40"/>
      <c r="E84" s="40"/>
      <c r="F84" s="32" t="str">
        <f>E13</f>
        <v xml:space="preserve"> </v>
      </c>
      <c r="G84" s="40"/>
      <c r="H84" s="40"/>
      <c r="I84" s="40"/>
      <c r="J84" s="40"/>
      <c r="K84" s="34" t="s">
        <v>30</v>
      </c>
      <c r="L84" s="40"/>
      <c r="M84" s="250" t="str">
        <f>E19</f>
        <v>AIP projekt s.r.o.</v>
      </c>
      <c r="N84" s="250"/>
      <c r="O84" s="250"/>
      <c r="P84" s="250"/>
      <c r="Q84" s="250"/>
      <c r="R84" s="41"/>
    </row>
    <row r="85" spans="2:47" s="1" customFormat="1" ht="14.45" customHeight="1">
      <c r="B85" s="39"/>
      <c r="C85" s="34" t="s">
        <v>29</v>
      </c>
      <c r="D85" s="40"/>
      <c r="E85" s="40"/>
      <c r="F85" s="32" t="str">
        <f>IF(E16="","",E16)</f>
        <v/>
      </c>
      <c r="G85" s="40"/>
      <c r="H85" s="40"/>
      <c r="I85" s="40"/>
      <c r="J85" s="40"/>
      <c r="K85" s="34" t="s">
        <v>33</v>
      </c>
      <c r="L85" s="40"/>
      <c r="M85" s="250" t="str">
        <f>E22</f>
        <v>Ing. Matúš Holova</v>
      </c>
      <c r="N85" s="250"/>
      <c r="O85" s="250"/>
      <c r="P85" s="250"/>
      <c r="Q85" s="250"/>
      <c r="R85" s="41"/>
    </row>
    <row r="86" spans="2:47" s="1" customFormat="1" ht="10.35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1"/>
    </row>
    <row r="87" spans="2:47" s="1" customFormat="1" ht="29.25" customHeight="1">
      <c r="B87" s="39"/>
      <c r="C87" s="301" t="s">
        <v>149</v>
      </c>
      <c r="D87" s="302"/>
      <c r="E87" s="302"/>
      <c r="F87" s="302"/>
      <c r="G87" s="302"/>
      <c r="H87" s="125"/>
      <c r="I87" s="125"/>
      <c r="J87" s="125"/>
      <c r="K87" s="125"/>
      <c r="L87" s="125"/>
      <c r="M87" s="125"/>
      <c r="N87" s="301" t="s">
        <v>150</v>
      </c>
      <c r="O87" s="302"/>
      <c r="P87" s="302"/>
      <c r="Q87" s="302"/>
      <c r="R87" s="41"/>
    </row>
    <row r="88" spans="2:47" s="1" customFormat="1" ht="10.35" customHeight="1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1"/>
    </row>
    <row r="89" spans="2:47" s="1" customFormat="1" ht="29.25" customHeight="1">
      <c r="B89" s="39"/>
      <c r="C89" s="133" t="s">
        <v>151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226">
        <f>N130</f>
        <v>0</v>
      </c>
      <c r="O89" s="298"/>
      <c r="P89" s="298"/>
      <c r="Q89" s="298"/>
      <c r="R89" s="41"/>
      <c r="AU89" s="23" t="s">
        <v>152</v>
      </c>
    </row>
    <row r="90" spans="2:47" s="7" customFormat="1" ht="24.95" customHeight="1">
      <c r="B90" s="134"/>
      <c r="C90" s="135"/>
      <c r="D90" s="136" t="s">
        <v>153</v>
      </c>
      <c r="E90" s="135"/>
      <c r="F90" s="135"/>
      <c r="G90" s="135"/>
      <c r="H90" s="135"/>
      <c r="I90" s="135"/>
      <c r="J90" s="135"/>
      <c r="K90" s="135"/>
      <c r="L90" s="135"/>
      <c r="M90" s="135"/>
      <c r="N90" s="291">
        <f>N131</f>
        <v>0</v>
      </c>
      <c r="O90" s="300"/>
      <c r="P90" s="300"/>
      <c r="Q90" s="300"/>
      <c r="R90" s="137"/>
    </row>
    <row r="91" spans="2:47" s="8" customFormat="1" ht="19.899999999999999" customHeight="1">
      <c r="B91" s="138"/>
      <c r="C91" s="103"/>
      <c r="D91" s="114" t="s">
        <v>155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1">
        <f>N132</f>
        <v>0</v>
      </c>
      <c r="O91" s="222"/>
      <c r="P91" s="222"/>
      <c r="Q91" s="222"/>
      <c r="R91" s="139"/>
    </row>
    <row r="92" spans="2:47" s="8" customFormat="1" ht="19.899999999999999" customHeight="1">
      <c r="B92" s="138"/>
      <c r="C92" s="103"/>
      <c r="D92" s="114" t="s">
        <v>1053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1">
        <f>N141</f>
        <v>0</v>
      </c>
      <c r="O92" s="222"/>
      <c r="P92" s="222"/>
      <c r="Q92" s="222"/>
      <c r="R92" s="139"/>
    </row>
    <row r="93" spans="2:47" s="8" customFormat="1" ht="19.899999999999999" customHeight="1">
      <c r="B93" s="138"/>
      <c r="C93" s="103"/>
      <c r="D93" s="114" t="s">
        <v>156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21">
        <f>N150</f>
        <v>0</v>
      </c>
      <c r="O93" s="222"/>
      <c r="P93" s="222"/>
      <c r="Q93" s="222"/>
      <c r="R93" s="139"/>
    </row>
    <row r="94" spans="2:47" s="8" customFormat="1" ht="19.899999999999999" customHeight="1">
      <c r="B94" s="138"/>
      <c r="C94" s="103"/>
      <c r="D94" s="114" t="s">
        <v>1054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21">
        <f>N154</f>
        <v>0</v>
      </c>
      <c r="O94" s="222"/>
      <c r="P94" s="222"/>
      <c r="Q94" s="222"/>
      <c r="R94" s="139"/>
    </row>
    <row r="95" spans="2:47" s="8" customFormat="1" ht="19.899999999999999" customHeight="1">
      <c r="B95" s="138"/>
      <c r="C95" s="103"/>
      <c r="D95" s="114" t="s">
        <v>779</v>
      </c>
      <c r="E95" s="103"/>
      <c r="F95" s="103"/>
      <c r="G95" s="103"/>
      <c r="H95" s="103"/>
      <c r="I95" s="103"/>
      <c r="J95" s="103"/>
      <c r="K95" s="103"/>
      <c r="L95" s="103"/>
      <c r="M95" s="103"/>
      <c r="N95" s="221">
        <f>N157</f>
        <v>0</v>
      </c>
      <c r="O95" s="222"/>
      <c r="P95" s="222"/>
      <c r="Q95" s="222"/>
      <c r="R95" s="139"/>
    </row>
    <row r="96" spans="2:47" s="7" customFormat="1" ht="24.95" customHeight="1">
      <c r="B96" s="134"/>
      <c r="C96" s="135"/>
      <c r="D96" s="136" t="s">
        <v>158</v>
      </c>
      <c r="E96" s="135"/>
      <c r="F96" s="135"/>
      <c r="G96" s="135"/>
      <c r="H96" s="135"/>
      <c r="I96" s="135"/>
      <c r="J96" s="135"/>
      <c r="K96" s="135"/>
      <c r="L96" s="135"/>
      <c r="M96" s="135"/>
      <c r="N96" s="291">
        <f>N159</f>
        <v>0</v>
      </c>
      <c r="O96" s="300"/>
      <c r="P96" s="300"/>
      <c r="Q96" s="300"/>
      <c r="R96" s="137"/>
    </row>
    <row r="97" spans="2:65" s="8" customFormat="1" ht="19.899999999999999" customHeight="1">
      <c r="B97" s="138"/>
      <c r="C97" s="103"/>
      <c r="D97" s="114" t="s">
        <v>1055</v>
      </c>
      <c r="E97" s="103"/>
      <c r="F97" s="103"/>
      <c r="G97" s="103"/>
      <c r="H97" s="103"/>
      <c r="I97" s="103"/>
      <c r="J97" s="103"/>
      <c r="K97" s="103"/>
      <c r="L97" s="103"/>
      <c r="M97" s="103"/>
      <c r="N97" s="221">
        <f>N160</f>
        <v>0</v>
      </c>
      <c r="O97" s="222"/>
      <c r="P97" s="222"/>
      <c r="Q97" s="222"/>
      <c r="R97" s="139"/>
    </row>
    <row r="98" spans="2:65" s="8" customFormat="1" ht="19.899999999999999" customHeight="1">
      <c r="B98" s="138"/>
      <c r="C98" s="103"/>
      <c r="D98" s="114" t="s">
        <v>780</v>
      </c>
      <c r="E98" s="103"/>
      <c r="F98" s="103"/>
      <c r="G98" s="103"/>
      <c r="H98" s="103"/>
      <c r="I98" s="103"/>
      <c r="J98" s="103"/>
      <c r="K98" s="103"/>
      <c r="L98" s="103"/>
      <c r="M98" s="103"/>
      <c r="N98" s="221">
        <f>N187</f>
        <v>0</v>
      </c>
      <c r="O98" s="222"/>
      <c r="P98" s="222"/>
      <c r="Q98" s="222"/>
      <c r="R98" s="139"/>
    </row>
    <row r="99" spans="2:65" s="8" customFormat="1" ht="19.899999999999999" customHeight="1">
      <c r="B99" s="138"/>
      <c r="C99" s="103"/>
      <c r="D99" s="114" t="s">
        <v>159</v>
      </c>
      <c r="E99" s="103"/>
      <c r="F99" s="103"/>
      <c r="G99" s="103"/>
      <c r="H99" s="103"/>
      <c r="I99" s="103"/>
      <c r="J99" s="103"/>
      <c r="K99" s="103"/>
      <c r="L99" s="103"/>
      <c r="M99" s="103"/>
      <c r="N99" s="221">
        <f>N202</f>
        <v>0</v>
      </c>
      <c r="O99" s="222"/>
      <c r="P99" s="222"/>
      <c r="Q99" s="222"/>
      <c r="R99" s="139"/>
    </row>
    <row r="100" spans="2:65" s="8" customFormat="1" ht="19.899999999999999" customHeight="1">
      <c r="B100" s="138"/>
      <c r="C100" s="103"/>
      <c r="D100" s="114" t="s">
        <v>160</v>
      </c>
      <c r="E100" s="103"/>
      <c r="F100" s="103"/>
      <c r="G100" s="103"/>
      <c r="H100" s="103"/>
      <c r="I100" s="103"/>
      <c r="J100" s="103"/>
      <c r="K100" s="103"/>
      <c r="L100" s="103"/>
      <c r="M100" s="103"/>
      <c r="N100" s="221">
        <f>N217</f>
        <v>0</v>
      </c>
      <c r="O100" s="222"/>
      <c r="P100" s="222"/>
      <c r="Q100" s="222"/>
      <c r="R100" s="139"/>
    </row>
    <row r="101" spans="2:65" s="8" customFormat="1" ht="19.899999999999999" customHeight="1">
      <c r="B101" s="138"/>
      <c r="C101" s="103"/>
      <c r="D101" s="114" t="s">
        <v>161</v>
      </c>
      <c r="E101" s="103"/>
      <c r="F101" s="103"/>
      <c r="G101" s="103"/>
      <c r="H101" s="103"/>
      <c r="I101" s="103"/>
      <c r="J101" s="103"/>
      <c r="K101" s="103"/>
      <c r="L101" s="103"/>
      <c r="M101" s="103"/>
      <c r="N101" s="221">
        <f>N222</f>
        <v>0</v>
      </c>
      <c r="O101" s="222"/>
      <c r="P101" s="222"/>
      <c r="Q101" s="222"/>
      <c r="R101" s="139"/>
    </row>
    <row r="102" spans="2:65" s="7" customFormat="1" ht="21.75" customHeight="1">
      <c r="B102" s="134"/>
      <c r="C102" s="135"/>
      <c r="D102" s="136" t="s">
        <v>168</v>
      </c>
      <c r="E102" s="135"/>
      <c r="F102" s="135"/>
      <c r="G102" s="135"/>
      <c r="H102" s="135"/>
      <c r="I102" s="135"/>
      <c r="J102" s="135"/>
      <c r="K102" s="135"/>
      <c r="L102" s="135"/>
      <c r="M102" s="135"/>
      <c r="N102" s="290">
        <f>N244</f>
        <v>0</v>
      </c>
      <c r="O102" s="300"/>
      <c r="P102" s="300"/>
      <c r="Q102" s="300"/>
      <c r="R102" s="137"/>
    </row>
    <row r="103" spans="2:65" s="1" customFormat="1" ht="21.75" customHeight="1"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1"/>
    </row>
    <row r="104" spans="2:65" s="1" customFormat="1" ht="29.25" customHeight="1">
      <c r="B104" s="39"/>
      <c r="C104" s="133" t="s">
        <v>169</v>
      </c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298">
        <f>ROUND(N105+N106+N107+N108+N109+N110,2)</f>
        <v>0</v>
      </c>
      <c r="O104" s="299"/>
      <c r="P104" s="299"/>
      <c r="Q104" s="299"/>
      <c r="R104" s="41"/>
      <c r="T104" s="140"/>
      <c r="U104" s="141" t="s">
        <v>39</v>
      </c>
    </row>
    <row r="105" spans="2:65" s="1" customFormat="1" ht="18" customHeight="1">
      <c r="B105" s="142"/>
      <c r="C105" s="143"/>
      <c r="D105" s="257" t="s">
        <v>170</v>
      </c>
      <c r="E105" s="292"/>
      <c r="F105" s="292"/>
      <c r="G105" s="292"/>
      <c r="H105" s="292"/>
      <c r="I105" s="143"/>
      <c r="J105" s="143"/>
      <c r="K105" s="143"/>
      <c r="L105" s="143"/>
      <c r="M105" s="143"/>
      <c r="N105" s="231">
        <f>ROUND(N89*T105,2)</f>
        <v>0</v>
      </c>
      <c r="O105" s="293"/>
      <c r="P105" s="293"/>
      <c r="Q105" s="293"/>
      <c r="R105" s="145"/>
      <c r="S105" s="146"/>
      <c r="T105" s="147"/>
      <c r="U105" s="148" t="s">
        <v>42</v>
      </c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9" t="s">
        <v>171</v>
      </c>
      <c r="AZ105" s="146"/>
      <c r="BA105" s="146"/>
      <c r="BB105" s="146"/>
      <c r="BC105" s="146"/>
      <c r="BD105" s="146"/>
      <c r="BE105" s="150">
        <f t="shared" ref="BE105:BE110" si="0">IF(U105="základná",N105,0)</f>
        <v>0</v>
      </c>
      <c r="BF105" s="150">
        <f t="shared" ref="BF105:BF110" si="1">IF(U105="znížená",N105,0)</f>
        <v>0</v>
      </c>
      <c r="BG105" s="150">
        <f t="shared" ref="BG105:BG110" si="2">IF(U105="zákl. prenesená",N105,0)</f>
        <v>0</v>
      </c>
      <c r="BH105" s="150">
        <f t="shared" ref="BH105:BH110" si="3">IF(U105="zníž. prenesená",N105,0)</f>
        <v>0</v>
      </c>
      <c r="BI105" s="150">
        <f t="shared" ref="BI105:BI110" si="4">IF(U105="nulová",N105,0)</f>
        <v>0</v>
      </c>
      <c r="BJ105" s="149" t="s">
        <v>87</v>
      </c>
      <c r="BK105" s="146"/>
      <c r="BL105" s="146"/>
      <c r="BM105" s="146"/>
    </row>
    <row r="106" spans="2:65" s="1" customFormat="1" ht="18" customHeight="1">
      <c r="B106" s="142"/>
      <c r="C106" s="143"/>
      <c r="D106" s="257" t="s">
        <v>172</v>
      </c>
      <c r="E106" s="292"/>
      <c r="F106" s="292"/>
      <c r="G106" s="292"/>
      <c r="H106" s="292"/>
      <c r="I106" s="143"/>
      <c r="J106" s="143"/>
      <c r="K106" s="143"/>
      <c r="L106" s="143"/>
      <c r="M106" s="143"/>
      <c r="N106" s="231">
        <f>ROUND(N89*T106,2)</f>
        <v>0</v>
      </c>
      <c r="O106" s="293"/>
      <c r="P106" s="293"/>
      <c r="Q106" s="293"/>
      <c r="R106" s="145"/>
      <c r="S106" s="146"/>
      <c r="T106" s="147"/>
      <c r="U106" s="148" t="s">
        <v>42</v>
      </c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9" t="s">
        <v>171</v>
      </c>
      <c r="AZ106" s="146"/>
      <c r="BA106" s="146"/>
      <c r="BB106" s="146"/>
      <c r="BC106" s="146"/>
      <c r="BD106" s="146"/>
      <c r="BE106" s="150">
        <f t="shared" si="0"/>
        <v>0</v>
      </c>
      <c r="BF106" s="150">
        <f t="shared" si="1"/>
        <v>0</v>
      </c>
      <c r="BG106" s="150">
        <f t="shared" si="2"/>
        <v>0</v>
      </c>
      <c r="BH106" s="150">
        <f t="shared" si="3"/>
        <v>0</v>
      </c>
      <c r="BI106" s="150">
        <f t="shared" si="4"/>
        <v>0</v>
      </c>
      <c r="BJ106" s="149" t="s">
        <v>87</v>
      </c>
      <c r="BK106" s="146"/>
      <c r="BL106" s="146"/>
      <c r="BM106" s="146"/>
    </row>
    <row r="107" spans="2:65" s="1" customFormat="1" ht="18" customHeight="1">
      <c r="B107" s="142"/>
      <c r="C107" s="143"/>
      <c r="D107" s="257" t="s">
        <v>173</v>
      </c>
      <c r="E107" s="292"/>
      <c r="F107" s="292"/>
      <c r="G107" s="292"/>
      <c r="H107" s="292"/>
      <c r="I107" s="143"/>
      <c r="J107" s="143"/>
      <c r="K107" s="143"/>
      <c r="L107" s="143"/>
      <c r="M107" s="143"/>
      <c r="N107" s="231">
        <f>ROUND(N89*T107,2)</f>
        <v>0</v>
      </c>
      <c r="O107" s="293"/>
      <c r="P107" s="293"/>
      <c r="Q107" s="293"/>
      <c r="R107" s="145"/>
      <c r="S107" s="146"/>
      <c r="T107" s="147"/>
      <c r="U107" s="148" t="s">
        <v>42</v>
      </c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9" t="s">
        <v>171</v>
      </c>
      <c r="AZ107" s="146"/>
      <c r="BA107" s="146"/>
      <c r="BB107" s="146"/>
      <c r="BC107" s="146"/>
      <c r="BD107" s="146"/>
      <c r="BE107" s="150">
        <f t="shared" si="0"/>
        <v>0</v>
      </c>
      <c r="BF107" s="150">
        <f t="shared" si="1"/>
        <v>0</v>
      </c>
      <c r="BG107" s="150">
        <f t="shared" si="2"/>
        <v>0</v>
      </c>
      <c r="BH107" s="150">
        <f t="shared" si="3"/>
        <v>0</v>
      </c>
      <c r="BI107" s="150">
        <f t="shared" si="4"/>
        <v>0</v>
      </c>
      <c r="BJ107" s="149" t="s">
        <v>87</v>
      </c>
      <c r="BK107" s="146"/>
      <c r="BL107" s="146"/>
      <c r="BM107" s="146"/>
    </row>
    <row r="108" spans="2:65" s="1" customFormat="1" ht="18" customHeight="1">
      <c r="B108" s="142"/>
      <c r="C108" s="143"/>
      <c r="D108" s="257" t="s">
        <v>174</v>
      </c>
      <c r="E108" s="292"/>
      <c r="F108" s="292"/>
      <c r="G108" s="292"/>
      <c r="H108" s="292"/>
      <c r="I108" s="143"/>
      <c r="J108" s="143"/>
      <c r="K108" s="143"/>
      <c r="L108" s="143"/>
      <c r="M108" s="143"/>
      <c r="N108" s="231">
        <f>ROUND(N89*T108,2)</f>
        <v>0</v>
      </c>
      <c r="O108" s="293"/>
      <c r="P108" s="293"/>
      <c r="Q108" s="293"/>
      <c r="R108" s="145"/>
      <c r="S108" s="146"/>
      <c r="T108" s="147"/>
      <c r="U108" s="148" t="s">
        <v>42</v>
      </c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9" t="s">
        <v>171</v>
      </c>
      <c r="AZ108" s="146"/>
      <c r="BA108" s="146"/>
      <c r="BB108" s="146"/>
      <c r="BC108" s="146"/>
      <c r="BD108" s="146"/>
      <c r="BE108" s="150">
        <f t="shared" si="0"/>
        <v>0</v>
      </c>
      <c r="BF108" s="150">
        <f t="shared" si="1"/>
        <v>0</v>
      </c>
      <c r="BG108" s="150">
        <f t="shared" si="2"/>
        <v>0</v>
      </c>
      <c r="BH108" s="150">
        <f t="shared" si="3"/>
        <v>0</v>
      </c>
      <c r="BI108" s="150">
        <f t="shared" si="4"/>
        <v>0</v>
      </c>
      <c r="BJ108" s="149" t="s">
        <v>87</v>
      </c>
      <c r="BK108" s="146"/>
      <c r="BL108" s="146"/>
      <c r="BM108" s="146"/>
    </row>
    <row r="109" spans="2:65" s="1" customFormat="1" ht="18" customHeight="1">
      <c r="B109" s="142"/>
      <c r="C109" s="143"/>
      <c r="D109" s="257" t="s">
        <v>175</v>
      </c>
      <c r="E109" s="292"/>
      <c r="F109" s="292"/>
      <c r="G109" s="292"/>
      <c r="H109" s="292"/>
      <c r="I109" s="143"/>
      <c r="J109" s="143"/>
      <c r="K109" s="143"/>
      <c r="L109" s="143"/>
      <c r="M109" s="143"/>
      <c r="N109" s="231">
        <f>ROUND(N89*T109,2)</f>
        <v>0</v>
      </c>
      <c r="O109" s="293"/>
      <c r="P109" s="293"/>
      <c r="Q109" s="293"/>
      <c r="R109" s="145"/>
      <c r="S109" s="146"/>
      <c r="T109" s="147"/>
      <c r="U109" s="148" t="s">
        <v>42</v>
      </c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9" t="s">
        <v>171</v>
      </c>
      <c r="AZ109" s="146"/>
      <c r="BA109" s="146"/>
      <c r="BB109" s="146"/>
      <c r="BC109" s="146"/>
      <c r="BD109" s="146"/>
      <c r="BE109" s="150">
        <f t="shared" si="0"/>
        <v>0</v>
      </c>
      <c r="BF109" s="150">
        <f t="shared" si="1"/>
        <v>0</v>
      </c>
      <c r="BG109" s="150">
        <f t="shared" si="2"/>
        <v>0</v>
      </c>
      <c r="BH109" s="150">
        <f t="shared" si="3"/>
        <v>0</v>
      </c>
      <c r="BI109" s="150">
        <f t="shared" si="4"/>
        <v>0</v>
      </c>
      <c r="BJ109" s="149" t="s">
        <v>87</v>
      </c>
      <c r="BK109" s="146"/>
      <c r="BL109" s="146"/>
      <c r="BM109" s="146"/>
    </row>
    <row r="110" spans="2:65" s="1" customFormat="1" ht="18" customHeight="1">
      <c r="B110" s="142"/>
      <c r="C110" s="143"/>
      <c r="D110" s="144" t="s">
        <v>176</v>
      </c>
      <c r="E110" s="143"/>
      <c r="F110" s="143"/>
      <c r="G110" s="143"/>
      <c r="H110" s="143"/>
      <c r="I110" s="143"/>
      <c r="J110" s="143"/>
      <c r="K110" s="143"/>
      <c r="L110" s="143"/>
      <c r="M110" s="143"/>
      <c r="N110" s="231">
        <f>ROUND(N89*T110,2)</f>
        <v>0</v>
      </c>
      <c r="O110" s="293"/>
      <c r="P110" s="293"/>
      <c r="Q110" s="293"/>
      <c r="R110" s="145"/>
      <c r="S110" s="146"/>
      <c r="T110" s="151"/>
      <c r="U110" s="152" t="s">
        <v>42</v>
      </c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9" t="s">
        <v>177</v>
      </c>
      <c r="AZ110" s="146"/>
      <c r="BA110" s="146"/>
      <c r="BB110" s="146"/>
      <c r="BC110" s="146"/>
      <c r="BD110" s="146"/>
      <c r="BE110" s="150">
        <f t="shared" si="0"/>
        <v>0</v>
      </c>
      <c r="BF110" s="150">
        <f t="shared" si="1"/>
        <v>0</v>
      </c>
      <c r="BG110" s="150">
        <f t="shared" si="2"/>
        <v>0</v>
      </c>
      <c r="BH110" s="150">
        <f t="shared" si="3"/>
        <v>0</v>
      </c>
      <c r="BI110" s="150">
        <f t="shared" si="4"/>
        <v>0</v>
      </c>
      <c r="BJ110" s="149" t="s">
        <v>87</v>
      </c>
      <c r="BK110" s="146"/>
      <c r="BL110" s="146"/>
      <c r="BM110" s="146"/>
    </row>
    <row r="111" spans="2:65" s="1" customFormat="1"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1"/>
    </row>
    <row r="112" spans="2:65" s="1" customFormat="1" ht="29.25" customHeight="1">
      <c r="B112" s="39"/>
      <c r="C112" s="124" t="s">
        <v>136</v>
      </c>
      <c r="D112" s="125"/>
      <c r="E112" s="125"/>
      <c r="F112" s="125"/>
      <c r="G112" s="125"/>
      <c r="H112" s="125"/>
      <c r="I112" s="125"/>
      <c r="J112" s="125"/>
      <c r="K112" s="125"/>
      <c r="L112" s="232">
        <f>ROUND(SUM(N89+N104),2)</f>
        <v>0</v>
      </c>
      <c r="M112" s="232"/>
      <c r="N112" s="232"/>
      <c r="O112" s="232"/>
      <c r="P112" s="232"/>
      <c r="Q112" s="232"/>
      <c r="R112" s="41"/>
    </row>
    <row r="113" spans="2:18" s="1" customFormat="1" ht="6.95" customHeight="1">
      <c r="B113" s="63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5"/>
    </row>
    <row r="117" spans="2:18" s="1" customFormat="1" ht="6.95" customHeight="1">
      <c r="B117" s="66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8"/>
    </row>
    <row r="118" spans="2:18" s="1" customFormat="1" ht="36.950000000000003" customHeight="1">
      <c r="B118" s="39"/>
      <c r="C118" s="242" t="s">
        <v>178</v>
      </c>
      <c r="D118" s="294"/>
      <c r="E118" s="294"/>
      <c r="F118" s="294"/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  <c r="Q118" s="294"/>
      <c r="R118" s="41"/>
    </row>
    <row r="119" spans="2:18" s="1" customFormat="1" ht="6.95" customHeight="1"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1"/>
    </row>
    <row r="120" spans="2:18" s="1" customFormat="1" ht="30" customHeight="1">
      <c r="B120" s="39"/>
      <c r="C120" s="34" t="s">
        <v>18</v>
      </c>
      <c r="D120" s="40"/>
      <c r="E120" s="40"/>
      <c r="F120" s="295" t="str">
        <f>F6</f>
        <v>Komunitné centrum Vyšný Orlík</v>
      </c>
      <c r="G120" s="296"/>
      <c r="H120" s="296"/>
      <c r="I120" s="296"/>
      <c r="J120" s="296"/>
      <c r="K120" s="296"/>
      <c r="L120" s="296"/>
      <c r="M120" s="296"/>
      <c r="N120" s="296"/>
      <c r="O120" s="296"/>
      <c r="P120" s="296"/>
      <c r="Q120" s="40"/>
      <c r="R120" s="41"/>
    </row>
    <row r="121" spans="2:18" ht="30" customHeight="1">
      <c r="B121" s="27"/>
      <c r="C121" s="34" t="s">
        <v>143</v>
      </c>
      <c r="D121" s="30"/>
      <c r="E121" s="30"/>
      <c r="F121" s="295" t="s">
        <v>144</v>
      </c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30"/>
      <c r="R121" s="28"/>
    </row>
    <row r="122" spans="2:18" s="1" customFormat="1" ht="36.950000000000003" customHeight="1">
      <c r="B122" s="39"/>
      <c r="C122" s="73" t="s">
        <v>145</v>
      </c>
      <c r="D122" s="40"/>
      <c r="E122" s="40"/>
      <c r="F122" s="244" t="str">
        <f>F8</f>
        <v>005 - Nová strešná konštrukcia nad prístavbou</v>
      </c>
      <c r="G122" s="294"/>
      <c r="H122" s="294"/>
      <c r="I122" s="294"/>
      <c r="J122" s="294"/>
      <c r="K122" s="294"/>
      <c r="L122" s="294"/>
      <c r="M122" s="294"/>
      <c r="N122" s="294"/>
      <c r="O122" s="294"/>
      <c r="P122" s="294"/>
      <c r="Q122" s="40"/>
      <c r="R122" s="41"/>
    </row>
    <row r="123" spans="2:18" s="1" customFormat="1" ht="6.95" customHeight="1"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1"/>
    </row>
    <row r="124" spans="2:18" s="1" customFormat="1" ht="18" customHeight="1">
      <c r="B124" s="39"/>
      <c r="C124" s="34" t="s">
        <v>22</v>
      </c>
      <c r="D124" s="40"/>
      <c r="E124" s="40"/>
      <c r="F124" s="32" t="str">
        <f>F10</f>
        <v>Vyšný Orlík</v>
      </c>
      <c r="G124" s="40"/>
      <c r="H124" s="40"/>
      <c r="I124" s="40"/>
      <c r="J124" s="40"/>
      <c r="K124" s="34" t="s">
        <v>24</v>
      </c>
      <c r="L124" s="40"/>
      <c r="M124" s="297" t="str">
        <f>IF(O10="","",O10)</f>
        <v/>
      </c>
      <c r="N124" s="297"/>
      <c r="O124" s="297"/>
      <c r="P124" s="297"/>
      <c r="Q124" s="40"/>
      <c r="R124" s="41"/>
    </row>
    <row r="125" spans="2:18" s="1" customFormat="1" ht="6.95" customHeight="1"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1"/>
    </row>
    <row r="126" spans="2:18" s="1" customFormat="1" ht="15">
      <c r="B126" s="39"/>
      <c r="C126" s="34" t="s">
        <v>25</v>
      </c>
      <c r="D126" s="40"/>
      <c r="E126" s="40"/>
      <c r="F126" s="32" t="str">
        <f>E13</f>
        <v xml:space="preserve"> </v>
      </c>
      <c r="G126" s="40"/>
      <c r="H126" s="40"/>
      <c r="I126" s="40"/>
      <c r="J126" s="40"/>
      <c r="K126" s="34" t="s">
        <v>30</v>
      </c>
      <c r="L126" s="40"/>
      <c r="M126" s="250" t="str">
        <f>E19</f>
        <v>AIP projekt s.r.o.</v>
      </c>
      <c r="N126" s="250"/>
      <c r="O126" s="250"/>
      <c r="P126" s="250"/>
      <c r="Q126" s="250"/>
      <c r="R126" s="41"/>
    </row>
    <row r="127" spans="2:18" s="1" customFormat="1" ht="14.45" customHeight="1">
      <c r="B127" s="39"/>
      <c r="C127" s="34" t="s">
        <v>29</v>
      </c>
      <c r="D127" s="40"/>
      <c r="E127" s="40"/>
      <c r="F127" s="32" t="str">
        <f>IF(E16="","",E16)</f>
        <v/>
      </c>
      <c r="G127" s="40"/>
      <c r="H127" s="40"/>
      <c r="I127" s="40"/>
      <c r="J127" s="40"/>
      <c r="K127" s="34" t="s">
        <v>33</v>
      </c>
      <c r="L127" s="40"/>
      <c r="M127" s="250" t="str">
        <f>E22</f>
        <v>Ing. Matúš Holova</v>
      </c>
      <c r="N127" s="250"/>
      <c r="O127" s="250"/>
      <c r="P127" s="250"/>
      <c r="Q127" s="250"/>
      <c r="R127" s="41"/>
    </row>
    <row r="128" spans="2:18" s="1" customFormat="1" ht="10.35" customHeight="1"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1"/>
    </row>
    <row r="129" spans="2:65" s="9" customFormat="1" ht="29.25" customHeight="1">
      <c r="B129" s="153"/>
      <c r="C129" s="154" t="s">
        <v>179</v>
      </c>
      <c r="D129" s="155" t="s">
        <v>180</v>
      </c>
      <c r="E129" s="155" t="s">
        <v>57</v>
      </c>
      <c r="F129" s="286" t="s">
        <v>181</v>
      </c>
      <c r="G129" s="286"/>
      <c r="H129" s="286"/>
      <c r="I129" s="286"/>
      <c r="J129" s="155" t="s">
        <v>182</v>
      </c>
      <c r="K129" s="155" t="s">
        <v>183</v>
      </c>
      <c r="L129" s="286" t="s">
        <v>184</v>
      </c>
      <c r="M129" s="286"/>
      <c r="N129" s="286" t="s">
        <v>150</v>
      </c>
      <c r="O129" s="286"/>
      <c r="P129" s="286"/>
      <c r="Q129" s="287"/>
      <c r="R129" s="156"/>
      <c r="T129" s="80" t="s">
        <v>185</v>
      </c>
      <c r="U129" s="81" t="s">
        <v>39</v>
      </c>
      <c r="V129" s="81" t="s">
        <v>186</v>
      </c>
      <c r="W129" s="81" t="s">
        <v>187</v>
      </c>
      <c r="X129" s="81" t="s">
        <v>188</v>
      </c>
      <c r="Y129" s="81" t="s">
        <v>189</v>
      </c>
      <c r="Z129" s="81" t="s">
        <v>190</v>
      </c>
      <c r="AA129" s="82" t="s">
        <v>191</v>
      </c>
    </row>
    <row r="130" spans="2:65" s="1" customFormat="1" ht="29.25" customHeight="1">
      <c r="B130" s="39"/>
      <c r="C130" s="84" t="s">
        <v>147</v>
      </c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288">
        <f>BK130</f>
        <v>0</v>
      </c>
      <c r="O130" s="289"/>
      <c r="P130" s="289"/>
      <c r="Q130" s="289"/>
      <c r="R130" s="41"/>
      <c r="T130" s="83"/>
      <c r="U130" s="55"/>
      <c r="V130" s="55"/>
      <c r="W130" s="157">
        <f>W131+W159+W244</f>
        <v>0</v>
      </c>
      <c r="X130" s="55"/>
      <c r="Y130" s="157">
        <f>Y131+Y159+Y244</f>
        <v>11.110860389999999</v>
      </c>
      <c r="Z130" s="55"/>
      <c r="AA130" s="158">
        <f>AA131+AA159+AA244</f>
        <v>0</v>
      </c>
      <c r="AT130" s="23" t="s">
        <v>74</v>
      </c>
      <c r="AU130" s="23" t="s">
        <v>152</v>
      </c>
      <c r="BK130" s="159">
        <f>BK131+BK159+BK244</f>
        <v>0</v>
      </c>
    </row>
    <row r="131" spans="2:65" s="10" customFormat="1" ht="37.35" customHeight="1">
      <c r="B131" s="160"/>
      <c r="C131" s="161"/>
      <c r="D131" s="162" t="s">
        <v>153</v>
      </c>
      <c r="E131" s="162"/>
      <c r="F131" s="162"/>
      <c r="G131" s="162"/>
      <c r="H131" s="162"/>
      <c r="I131" s="162"/>
      <c r="J131" s="162"/>
      <c r="K131" s="162"/>
      <c r="L131" s="162"/>
      <c r="M131" s="162"/>
      <c r="N131" s="290">
        <f>BK131</f>
        <v>0</v>
      </c>
      <c r="O131" s="291"/>
      <c r="P131" s="291"/>
      <c r="Q131" s="291"/>
      <c r="R131" s="163"/>
      <c r="T131" s="164"/>
      <c r="U131" s="161"/>
      <c r="V131" s="161"/>
      <c r="W131" s="165">
        <f>W132+W141+W150+W154+W157</f>
        <v>0</v>
      </c>
      <c r="X131" s="161"/>
      <c r="Y131" s="165">
        <f>Y132+Y141+Y150+Y154+Y157</f>
        <v>8.4719336900000002</v>
      </c>
      <c r="Z131" s="161"/>
      <c r="AA131" s="166">
        <f>AA132+AA141+AA150+AA154+AA157</f>
        <v>0</v>
      </c>
      <c r="AR131" s="167" t="s">
        <v>82</v>
      </c>
      <c r="AT131" s="168" t="s">
        <v>74</v>
      </c>
      <c r="AU131" s="168" t="s">
        <v>75</v>
      </c>
      <c r="AY131" s="167" t="s">
        <v>192</v>
      </c>
      <c r="BK131" s="169">
        <f>BK132+BK141+BK150+BK154+BK157</f>
        <v>0</v>
      </c>
    </row>
    <row r="132" spans="2:65" s="10" customFormat="1" ht="19.899999999999999" customHeight="1">
      <c r="B132" s="160"/>
      <c r="C132" s="161"/>
      <c r="D132" s="170" t="s">
        <v>155</v>
      </c>
      <c r="E132" s="170"/>
      <c r="F132" s="170"/>
      <c r="G132" s="170"/>
      <c r="H132" s="170"/>
      <c r="I132" s="170"/>
      <c r="J132" s="170"/>
      <c r="K132" s="170"/>
      <c r="L132" s="170"/>
      <c r="M132" s="170"/>
      <c r="N132" s="280">
        <f>BK132</f>
        <v>0</v>
      </c>
      <c r="O132" s="281"/>
      <c r="P132" s="281"/>
      <c r="Q132" s="281"/>
      <c r="R132" s="163"/>
      <c r="T132" s="164"/>
      <c r="U132" s="161"/>
      <c r="V132" s="161"/>
      <c r="W132" s="165">
        <f>SUM(W133:W140)</f>
        <v>0</v>
      </c>
      <c r="X132" s="161"/>
      <c r="Y132" s="165">
        <f>SUM(Y133:Y140)</f>
        <v>5.0225292999999995</v>
      </c>
      <c r="Z132" s="161"/>
      <c r="AA132" s="166">
        <f>SUM(AA133:AA140)</f>
        <v>0</v>
      </c>
      <c r="AR132" s="167" t="s">
        <v>82</v>
      </c>
      <c r="AT132" s="168" t="s">
        <v>74</v>
      </c>
      <c r="AU132" s="168" t="s">
        <v>82</v>
      </c>
      <c r="AY132" s="167" t="s">
        <v>192</v>
      </c>
      <c r="BK132" s="169">
        <f>SUM(BK133:BK140)</f>
        <v>0</v>
      </c>
    </row>
    <row r="133" spans="2:65" s="1" customFormat="1" ht="38.25" customHeight="1">
      <c r="B133" s="142"/>
      <c r="C133" s="171" t="s">
        <v>82</v>
      </c>
      <c r="D133" s="171" t="s">
        <v>193</v>
      </c>
      <c r="E133" s="172" t="s">
        <v>1056</v>
      </c>
      <c r="F133" s="268" t="s">
        <v>1057</v>
      </c>
      <c r="G133" s="268"/>
      <c r="H133" s="268"/>
      <c r="I133" s="268"/>
      <c r="J133" s="173" t="s">
        <v>213</v>
      </c>
      <c r="K133" s="174">
        <v>2.0350000000000001</v>
      </c>
      <c r="L133" s="277">
        <v>0</v>
      </c>
      <c r="M133" s="277"/>
      <c r="N133" s="267">
        <f>ROUND(L133*K133,2)</f>
        <v>0</v>
      </c>
      <c r="O133" s="267"/>
      <c r="P133" s="267"/>
      <c r="Q133" s="267"/>
      <c r="R133" s="145"/>
      <c r="T133" s="175" t="s">
        <v>5</v>
      </c>
      <c r="U133" s="48" t="s">
        <v>42</v>
      </c>
      <c r="V133" s="40"/>
      <c r="W133" s="176">
        <f>V133*K133</f>
        <v>0</v>
      </c>
      <c r="X133" s="176">
        <v>2.2968999999999999</v>
      </c>
      <c r="Y133" s="176">
        <f>X133*K133</f>
        <v>4.6741915000000001</v>
      </c>
      <c r="Z133" s="176">
        <v>0</v>
      </c>
      <c r="AA133" s="177">
        <f>Z133*K133</f>
        <v>0</v>
      </c>
      <c r="AR133" s="23" t="s">
        <v>197</v>
      </c>
      <c r="AT133" s="23" t="s">
        <v>193</v>
      </c>
      <c r="AU133" s="23" t="s">
        <v>87</v>
      </c>
      <c r="AY133" s="23" t="s">
        <v>192</v>
      </c>
      <c r="BE133" s="118">
        <f>IF(U133="základná",N133,0)</f>
        <v>0</v>
      </c>
      <c r="BF133" s="118">
        <f>IF(U133="znížená",N133,0)</f>
        <v>0</v>
      </c>
      <c r="BG133" s="118">
        <f>IF(U133="zákl. prenesená",N133,0)</f>
        <v>0</v>
      </c>
      <c r="BH133" s="118">
        <f>IF(U133="zníž. prenesená",N133,0)</f>
        <v>0</v>
      </c>
      <c r="BI133" s="118">
        <f>IF(U133="nulová",N133,0)</f>
        <v>0</v>
      </c>
      <c r="BJ133" s="23" t="s">
        <v>87</v>
      </c>
      <c r="BK133" s="118">
        <f>ROUND(L133*K133,2)</f>
        <v>0</v>
      </c>
      <c r="BL133" s="23" t="s">
        <v>197</v>
      </c>
      <c r="BM133" s="23" t="s">
        <v>1058</v>
      </c>
    </row>
    <row r="134" spans="2:65" s="11" customFormat="1" ht="16.5" customHeight="1">
      <c r="B134" s="178"/>
      <c r="C134" s="179"/>
      <c r="D134" s="179"/>
      <c r="E134" s="180" t="s">
        <v>5</v>
      </c>
      <c r="F134" s="269" t="s">
        <v>1059</v>
      </c>
      <c r="G134" s="270"/>
      <c r="H134" s="270"/>
      <c r="I134" s="270"/>
      <c r="J134" s="179"/>
      <c r="K134" s="180" t="s">
        <v>5</v>
      </c>
      <c r="L134" s="179"/>
      <c r="M134" s="179"/>
      <c r="N134" s="179"/>
      <c r="O134" s="179"/>
      <c r="P134" s="179"/>
      <c r="Q134" s="179"/>
      <c r="R134" s="181"/>
      <c r="T134" s="182"/>
      <c r="U134" s="179"/>
      <c r="V134" s="179"/>
      <c r="W134" s="179"/>
      <c r="X134" s="179"/>
      <c r="Y134" s="179"/>
      <c r="Z134" s="179"/>
      <c r="AA134" s="183"/>
      <c r="AT134" s="184" t="s">
        <v>216</v>
      </c>
      <c r="AU134" s="184" t="s">
        <v>87</v>
      </c>
      <c r="AV134" s="11" t="s">
        <v>82</v>
      </c>
      <c r="AW134" s="11" t="s">
        <v>32</v>
      </c>
      <c r="AX134" s="11" t="s">
        <v>75</v>
      </c>
      <c r="AY134" s="184" t="s">
        <v>192</v>
      </c>
    </row>
    <row r="135" spans="2:65" s="12" customFormat="1" ht="16.5" customHeight="1">
      <c r="B135" s="185"/>
      <c r="C135" s="186"/>
      <c r="D135" s="186"/>
      <c r="E135" s="187" t="s">
        <v>5</v>
      </c>
      <c r="F135" s="271" t="s">
        <v>1060</v>
      </c>
      <c r="G135" s="272"/>
      <c r="H135" s="272"/>
      <c r="I135" s="272"/>
      <c r="J135" s="186"/>
      <c r="K135" s="188">
        <v>2.0350000000000001</v>
      </c>
      <c r="L135" s="186"/>
      <c r="M135" s="186"/>
      <c r="N135" s="186"/>
      <c r="O135" s="186"/>
      <c r="P135" s="186"/>
      <c r="Q135" s="186"/>
      <c r="R135" s="189"/>
      <c r="T135" s="190"/>
      <c r="U135" s="186"/>
      <c r="V135" s="186"/>
      <c r="W135" s="186"/>
      <c r="X135" s="186"/>
      <c r="Y135" s="186"/>
      <c r="Z135" s="186"/>
      <c r="AA135" s="191"/>
      <c r="AT135" s="192" t="s">
        <v>216</v>
      </c>
      <c r="AU135" s="192" t="s">
        <v>87</v>
      </c>
      <c r="AV135" s="12" t="s">
        <v>87</v>
      </c>
      <c r="AW135" s="12" t="s">
        <v>32</v>
      </c>
      <c r="AX135" s="12" t="s">
        <v>82</v>
      </c>
      <c r="AY135" s="192" t="s">
        <v>192</v>
      </c>
    </row>
    <row r="136" spans="2:65" s="1" customFormat="1" ht="25.5" customHeight="1">
      <c r="B136" s="142"/>
      <c r="C136" s="171" t="s">
        <v>87</v>
      </c>
      <c r="D136" s="171" t="s">
        <v>193</v>
      </c>
      <c r="E136" s="172" t="s">
        <v>1061</v>
      </c>
      <c r="F136" s="268" t="s">
        <v>1062</v>
      </c>
      <c r="G136" s="268"/>
      <c r="H136" s="268"/>
      <c r="I136" s="268"/>
      <c r="J136" s="173" t="s">
        <v>196</v>
      </c>
      <c r="K136" s="174">
        <v>27.36</v>
      </c>
      <c r="L136" s="277">
        <v>0</v>
      </c>
      <c r="M136" s="277"/>
      <c r="N136" s="267">
        <f>ROUND(L136*K136,2)</f>
        <v>0</v>
      </c>
      <c r="O136" s="267"/>
      <c r="P136" s="267"/>
      <c r="Q136" s="267"/>
      <c r="R136" s="145"/>
      <c r="T136" s="175" t="s">
        <v>5</v>
      </c>
      <c r="U136" s="48" t="s">
        <v>42</v>
      </c>
      <c r="V136" s="40"/>
      <c r="W136" s="176">
        <f>V136*K136</f>
        <v>0</v>
      </c>
      <c r="X136" s="176">
        <v>4.8199999999999996E-3</v>
      </c>
      <c r="Y136" s="176">
        <f>X136*K136</f>
        <v>0.1318752</v>
      </c>
      <c r="Z136" s="176">
        <v>0</v>
      </c>
      <c r="AA136" s="177">
        <f>Z136*K136</f>
        <v>0</v>
      </c>
      <c r="AR136" s="23" t="s">
        <v>197</v>
      </c>
      <c r="AT136" s="23" t="s">
        <v>193</v>
      </c>
      <c r="AU136" s="23" t="s">
        <v>87</v>
      </c>
      <c r="AY136" s="23" t="s">
        <v>192</v>
      </c>
      <c r="BE136" s="118">
        <f>IF(U136="základná",N136,0)</f>
        <v>0</v>
      </c>
      <c r="BF136" s="118">
        <f>IF(U136="znížená",N136,0)</f>
        <v>0</v>
      </c>
      <c r="BG136" s="118">
        <f>IF(U136="zákl. prenesená",N136,0)</f>
        <v>0</v>
      </c>
      <c r="BH136" s="118">
        <f>IF(U136="zníž. prenesená",N136,0)</f>
        <v>0</v>
      </c>
      <c r="BI136" s="118">
        <f>IF(U136="nulová",N136,0)</f>
        <v>0</v>
      </c>
      <c r="BJ136" s="23" t="s">
        <v>87</v>
      </c>
      <c r="BK136" s="118">
        <f>ROUND(L136*K136,2)</f>
        <v>0</v>
      </c>
      <c r="BL136" s="23" t="s">
        <v>197</v>
      </c>
      <c r="BM136" s="23" t="s">
        <v>1063</v>
      </c>
    </row>
    <row r="137" spans="2:65" s="11" customFormat="1" ht="16.5" customHeight="1">
      <c r="B137" s="178"/>
      <c r="C137" s="179"/>
      <c r="D137" s="179"/>
      <c r="E137" s="180" t="s">
        <v>5</v>
      </c>
      <c r="F137" s="269" t="s">
        <v>1059</v>
      </c>
      <c r="G137" s="270"/>
      <c r="H137" s="270"/>
      <c r="I137" s="270"/>
      <c r="J137" s="179"/>
      <c r="K137" s="180" t="s">
        <v>5</v>
      </c>
      <c r="L137" s="179"/>
      <c r="M137" s="179"/>
      <c r="N137" s="179"/>
      <c r="O137" s="179"/>
      <c r="P137" s="179"/>
      <c r="Q137" s="179"/>
      <c r="R137" s="181"/>
      <c r="T137" s="182"/>
      <c r="U137" s="179"/>
      <c r="V137" s="179"/>
      <c r="W137" s="179"/>
      <c r="X137" s="179"/>
      <c r="Y137" s="179"/>
      <c r="Z137" s="179"/>
      <c r="AA137" s="183"/>
      <c r="AT137" s="184" t="s">
        <v>216</v>
      </c>
      <c r="AU137" s="184" t="s">
        <v>87</v>
      </c>
      <c r="AV137" s="11" t="s">
        <v>82</v>
      </c>
      <c r="AW137" s="11" t="s">
        <v>32</v>
      </c>
      <c r="AX137" s="11" t="s">
        <v>75</v>
      </c>
      <c r="AY137" s="184" t="s">
        <v>192</v>
      </c>
    </row>
    <row r="138" spans="2:65" s="12" customFormat="1" ht="16.5" customHeight="1">
      <c r="B138" s="185"/>
      <c r="C138" s="186"/>
      <c r="D138" s="186"/>
      <c r="E138" s="187" t="s">
        <v>5</v>
      </c>
      <c r="F138" s="271" t="s">
        <v>1064</v>
      </c>
      <c r="G138" s="272"/>
      <c r="H138" s="272"/>
      <c r="I138" s="272"/>
      <c r="J138" s="186"/>
      <c r="K138" s="188">
        <v>27.36</v>
      </c>
      <c r="L138" s="186"/>
      <c r="M138" s="186"/>
      <c r="N138" s="186"/>
      <c r="O138" s="186"/>
      <c r="P138" s="186"/>
      <c r="Q138" s="186"/>
      <c r="R138" s="189"/>
      <c r="T138" s="190"/>
      <c r="U138" s="186"/>
      <c r="V138" s="186"/>
      <c r="W138" s="186"/>
      <c r="X138" s="186"/>
      <c r="Y138" s="186"/>
      <c r="Z138" s="186"/>
      <c r="AA138" s="191"/>
      <c r="AT138" s="192" t="s">
        <v>216</v>
      </c>
      <c r="AU138" s="192" t="s">
        <v>87</v>
      </c>
      <c r="AV138" s="12" t="s">
        <v>87</v>
      </c>
      <c r="AW138" s="12" t="s">
        <v>32</v>
      </c>
      <c r="AX138" s="12" t="s">
        <v>82</v>
      </c>
      <c r="AY138" s="192" t="s">
        <v>192</v>
      </c>
    </row>
    <row r="139" spans="2:65" s="1" customFormat="1" ht="25.5" customHeight="1">
      <c r="B139" s="142"/>
      <c r="C139" s="171" t="s">
        <v>202</v>
      </c>
      <c r="D139" s="171" t="s">
        <v>193</v>
      </c>
      <c r="E139" s="172" t="s">
        <v>1065</v>
      </c>
      <c r="F139" s="268" t="s">
        <v>1066</v>
      </c>
      <c r="G139" s="268"/>
      <c r="H139" s="268"/>
      <c r="I139" s="268"/>
      <c r="J139" s="173" t="s">
        <v>196</v>
      </c>
      <c r="K139" s="174">
        <v>27.36</v>
      </c>
      <c r="L139" s="277">
        <v>0</v>
      </c>
      <c r="M139" s="277"/>
      <c r="N139" s="267">
        <f>ROUND(L139*K139,2)</f>
        <v>0</v>
      </c>
      <c r="O139" s="267"/>
      <c r="P139" s="267"/>
      <c r="Q139" s="267"/>
      <c r="R139" s="145"/>
      <c r="T139" s="175" t="s">
        <v>5</v>
      </c>
      <c r="U139" s="48" t="s">
        <v>42</v>
      </c>
      <c r="V139" s="40"/>
      <c r="W139" s="176">
        <f>V139*K139</f>
        <v>0</v>
      </c>
      <c r="X139" s="176">
        <v>0</v>
      </c>
      <c r="Y139" s="176">
        <f>X139*K139</f>
        <v>0</v>
      </c>
      <c r="Z139" s="176">
        <v>0</v>
      </c>
      <c r="AA139" s="177">
        <f>Z139*K139</f>
        <v>0</v>
      </c>
      <c r="AR139" s="23" t="s">
        <v>197</v>
      </c>
      <c r="AT139" s="23" t="s">
        <v>193</v>
      </c>
      <c r="AU139" s="23" t="s">
        <v>87</v>
      </c>
      <c r="AY139" s="23" t="s">
        <v>192</v>
      </c>
      <c r="BE139" s="118">
        <f>IF(U139="základná",N139,0)</f>
        <v>0</v>
      </c>
      <c r="BF139" s="118">
        <f>IF(U139="znížená",N139,0)</f>
        <v>0</v>
      </c>
      <c r="BG139" s="118">
        <f>IF(U139="zákl. prenesená",N139,0)</f>
        <v>0</v>
      </c>
      <c r="BH139" s="118">
        <f>IF(U139="zníž. prenesená",N139,0)</f>
        <v>0</v>
      </c>
      <c r="BI139" s="118">
        <f>IF(U139="nulová",N139,0)</f>
        <v>0</v>
      </c>
      <c r="BJ139" s="23" t="s">
        <v>87</v>
      </c>
      <c r="BK139" s="118">
        <f>ROUND(L139*K139,2)</f>
        <v>0</v>
      </c>
      <c r="BL139" s="23" t="s">
        <v>197</v>
      </c>
      <c r="BM139" s="23" t="s">
        <v>1067</v>
      </c>
    </row>
    <row r="140" spans="2:65" s="1" customFormat="1" ht="25.5" customHeight="1">
      <c r="B140" s="142"/>
      <c r="C140" s="171" t="s">
        <v>197</v>
      </c>
      <c r="D140" s="171" t="s">
        <v>193</v>
      </c>
      <c r="E140" s="172" t="s">
        <v>1068</v>
      </c>
      <c r="F140" s="268" t="s">
        <v>1069</v>
      </c>
      <c r="G140" s="268"/>
      <c r="H140" s="268"/>
      <c r="I140" s="268"/>
      <c r="J140" s="173" t="s">
        <v>208</v>
      </c>
      <c r="K140" s="174">
        <v>0.21199999999999999</v>
      </c>
      <c r="L140" s="277">
        <v>0</v>
      </c>
      <c r="M140" s="277"/>
      <c r="N140" s="267">
        <f>ROUND(L140*K140,2)</f>
        <v>0</v>
      </c>
      <c r="O140" s="267"/>
      <c r="P140" s="267"/>
      <c r="Q140" s="267"/>
      <c r="R140" s="145"/>
      <c r="T140" s="175" t="s">
        <v>5</v>
      </c>
      <c r="U140" s="48" t="s">
        <v>42</v>
      </c>
      <c r="V140" s="40"/>
      <c r="W140" s="176">
        <f>V140*K140</f>
        <v>0</v>
      </c>
      <c r="X140" s="176">
        <v>1.02105</v>
      </c>
      <c r="Y140" s="176">
        <f>X140*K140</f>
        <v>0.21646260000000001</v>
      </c>
      <c r="Z140" s="176">
        <v>0</v>
      </c>
      <c r="AA140" s="177">
        <f>Z140*K140</f>
        <v>0</v>
      </c>
      <c r="AR140" s="23" t="s">
        <v>197</v>
      </c>
      <c r="AT140" s="23" t="s">
        <v>193</v>
      </c>
      <c r="AU140" s="23" t="s">
        <v>87</v>
      </c>
      <c r="AY140" s="23" t="s">
        <v>192</v>
      </c>
      <c r="BE140" s="118">
        <f>IF(U140="základná",N140,0)</f>
        <v>0</v>
      </c>
      <c r="BF140" s="118">
        <f>IF(U140="znížená",N140,0)</f>
        <v>0</v>
      </c>
      <c r="BG140" s="118">
        <f>IF(U140="zákl. prenesená",N140,0)</f>
        <v>0</v>
      </c>
      <c r="BH140" s="118">
        <f>IF(U140="zníž. prenesená",N140,0)</f>
        <v>0</v>
      </c>
      <c r="BI140" s="118">
        <f>IF(U140="nulová",N140,0)</f>
        <v>0</v>
      </c>
      <c r="BJ140" s="23" t="s">
        <v>87</v>
      </c>
      <c r="BK140" s="118">
        <f>ROUND(L140*K140,2)</f>
        <v>0</v>
      </c>
      <c r="BL140" s="23" t="s">
        <v>197</v>
      </c>
      <c r="BM140" s="23" t="s">
        <v>1070</v>
      </c>
    </row>
    <row r="141" spans="2:65" s="10" customFormat="1" ht="29.85" customHeight="1">
      <c r="B141" s="160"/>
      <c r="C141" s="161"/>
      <c r="D141" s="170" t="s">
        <v>1053</v>
      </c>
      <c r="E141" s="170"/>
      <c r="F141" s="170"/>
      <c r="G141" s="170"/>
      <c r="H141" s="170"/>
      <c r="I141" s="170"/>
      <c r="J141" s="170"/>
      <c r="K141" s="170"/>
      <c r="L141" s="170"/>
      <c r="M141" s="170"/>
      <c r="N141" s="315">
        <f>BK141</f>
        <v>0</v>
      </c>
      <c r="O141" s="316"/>
      <c r="P141" s="316"/>
      <c r="Q141" s="316"/>
      <c r="R141" s="163"/>
      <c r="T141" s="164"/>
      <c r="U141" s="161"/>
      <c r="V141" s="161"/>
      <c r="W141" s="165">
        <f>SUM(W142:W149)</f>
        <v>0</v>
      </c>
      <c r="X141" s="161"/>
      <c r="Y141" s="165">
        <f>SUM(Y142:Y149)</f>
        <v>3.2774912700000001</v>
      </c>
      <c r="Z141" s="161"/>
      <c r="AA141" s="166">
        <f>SUM(AA142:AA149)</f>
        <v>0</v>
      </c>
      <c r="AR141" s="167" t="s">
        <v>82</v>
      </c>
      <c r="AT141" s="168" t="s">
        <v>74</v>
      </c>
      <c r="AU141" s="168" t="s">
        <v>82</v>
      </c>
      <c r="AY141" s="167" t="s">
        <v>192</v>
      </c>
      <c r="BK141" s="169">
        <f>SUM(BK142:BK149)</f>
        <v>0</v>
      </c>
    </row>
    <row r="142" spans="2:65" s="1" customFormat="1" ht="25.5" customHeight="1">
      <c r="B142" s="142"/>
      <c r="C142" s="171" t="s">
        <v>210</v>
      </c>
      <c r="D142" s="171" t="s">
        <v>193</v>
      </c>
      <c r="E142" s="172" t="s">
        <v>1071</v>
      </c>
      <c r="F142" s="268" t="s">
        <v>1072</v>
      </c>
      <c r="G142" s="268"/>
      <c r="H142" s="268"/>
      <c r="I142" s="268"/>
      <c r="J142" s="173" t="s">
        <v>213</v>
      </c>
      <c r="K142" s="174">
        <v>1.3340000000000001</v>
      </c>
      <c r="L142" s="277">
        <v>0</v>
      </c>
      <c r="M142" s="277"/>
      <c r="N142" s="267">
        <f>ROUND(L142*K142,2)</f>
        <v>0</v>
      </c>
      <c r="O142" s="267"/>
      <c r="P142" s="267"/>
      <c r="Q142" s="267"/>
      <c r="R142" s="145"/>
      <c r="T142" s="175" t="s">
        <v>5</v>
      </c>
      <c r="U142" s="48" t="s">
        <v>42</v>
      </c>
      <c r="V142" s="40"/>
      <c r="W142" s="176">
        <f>V142*K142</f>
        <v>0</v>
      </c>
      <c r="X142" s="176">
        <v>2.29698</v>
      </c>
      <c r="Y142" s="176">
        <f>X142*K142</f>
        <v>3.0641713200000003</v>
      </c>
      <c r="Z142" s="176">
        <v>0</v>
      </c>
      <c r="AA142" s="177">
        <f>Z142*K142</f>
        <v>0</v>
      </c>
      <c r="AR142" s="23" t="s">
        <v>197</v>
      </c>
      <c r="AT142" s="23" t="s">
        <v>193</v>
      </c>
      <c r="AU142" s="23" t="s">
        <v>87</v>
      </c>
      <c r="AY142" s="23" t="s">
        <v>192</v>
      </c>
      <c r="BE142" s="118">
        <f>IF(U142="základná",N142,0)</f>
        <v>0</v>
      </c>
      <c r="BF142" s="118">
        <f>IF(U142="znížená",N142,0)</f>
        <v>0</v>
      </c>
      <c r="BG142" s="118">
        <f>IF(U142="zákl. prenesená",N142,0)</f>
        <v>0</v>
      </c>
      <c r="BH142" s="118">
        <f>IF(U142="zníž. prenesená",N142,0)</f>
        <v>0</v>
      </c>
      <c r="BI142" s="118">
        <f>IF(U142="nulová",N142,0)</f>
        <v>0</v>
      </c>
      <c r="BJ142" s="23" t="s">
        <v>87</v>
      </c>
      <c r="BK142" s="118">
        <f>ROUND(L142*K142,2)</f>
        <v>0</v>
      </c>
      <c r="BL142" s="23" t="s">
        <v>197</v>
      </c>
      <c r="BM142" s="23" t="s">
        <v>1073</v>
      </c>
    </row>
    <row r="143" spans="2:65" s="11" customFormat="1" ht="16.5" customHeight="1">
      <c r="B143" s="178"/>
      <c r="C143" s="179"/>
      <c r="D143" s="179"/>
      <c r="E143" s="180" t="s">
        <v>5</v>
      </c>
      <c r="F143" s="269" t="s">
        <v>1074</v>
      </c>
      <c r="G143" s="270"/>
      <c r="H143" s="270"/>
      <c r="I143" s="270"/>
      <c r="J143" s="179"/>
      <c r="K143" s="180" t="s">
        <v>5</v>
      </c>
      <c r="L143" s="179"/>
      <c r="M143" s="179"/>
      <c r="N143" s="179"/>
      <c r="O143" s="179"/>
      <c r="P143" s="179"/>
      <c r="Q143" s="179"/>
      <c r="R143" s="181"/>
      <c r="T143" s="182"/>
      <c r="U143" s="179"/>
      <c r="V143" s="179"/>
      <c r="W143" s="179"/>
      <c r="X143" s="179"/>
      <c r="Y143" s="179"/>
      <c r="Z143" s="179"/>
      <c r="AA143" s="183"/>
      <c r="AT143" s="184" t="s">
        <v>216</v>
      </c>
      <c r="AU143" s="184" t="s">
        <v>87</v>
      </c>
      <c r="AV143" s="11" t="s">
        <v>82</v>
      </c>
      <c r="AW143" s="11" t="s">
        <v>32</v>
      </c>
      <c r="AX143" s="11" t="s">
        <v>75</v>
      </c>
      <c r="AY143" s="184" t="s">
        <v>192</v>
      </c>
    </row>
    <row r="144" spans="2:65" s="12" customFormat="1" ht="16.5" customHeight="1">
      <c r="B144" s="185"/>
      <c r="C144" s="186"/>
      <c r="D144" s="186"/>
      <c r="E144" s="187" t="s">
        <v>5</v>
      </c>
      <c r="F144" s="271" t="s">
        <v>1075</v>
      </c>
      <c r="G144" s="272"/>
      <c r="H144" s="272"/>
      <c r="I144" s="272"/>
      <c r="J144" s="186"/>
      <c r="K144" s="188">
        <v>1.3340000000000001</v>
      </c>
      <c r="L144" s="186"/>
      <c r="M144" s="186"/>
      <c r="N144" s="186"/>
      <c r="O144" s="186"/>
      <c r="P144" s="186"/>
      <c r="Q144" s="186"/>
      <c r="R144" s="189"/>
      <c r="T144" s="190"/>
      <c r="U144" s="186"/>
      <c r="V144" s="186"/>
      <c r="W144" s="186"/>
      <c r="X144" s="186"/>
      <c r="Y144" s="186"/>
      <c r="Z144" s="186"/>
      <c r="AA144" s="191"/>
      <c r="AT144" s="192" t="s">
        <v>216</v>
      </c>
      <c r="AU144" s="192" t="s">
        <v>87</v>
      </c>
      <c r="AV144" s="12" t="s">
        <v>87</v>
      </c>
      <c r="AW144" s="12" t="s">
        <v>32</v>
      </c>
      <c r="AX144" s="12" t="s">
        <v>82</v>
      </c>
      <c r="AY144" s="192" t="s">
        <v>192</v>
      </c>
    </row>
    <row r="145" spans="2:65" s="1" customFormat="1" ht="25.5" customHeight="1">
      <c r="B145" s="142"/>
      <c r="C145" s="171" t="s">
        <v>218</v>
      </c>
      <c r="D145" s="171" t="s">
        <v>193</v>
      </c>
      <c r="E145" s="172" t="s">
        <v>1076</v>
      </c>
      <c r="F145" s="268" t="s">
        <v>1077</v>
      </c>
      <c r="G145" s="268"/>
      <c r="H145" s="268"/>
      <c r="I145" s="268"/>
      <c r="J145" s="173" t="s">
        <v>196</v>
      </c>
      <c r="K145" s="174">
        <v>8.8949999999999996</v>
      </c>
      <c r="L145" s="277">
        <v>0</v>
      </c>
      <c r="M145" s="277"/>
      <c r="N145" s="267">
        <f>ROUND(L145*K145,2)</f>
        <v>0</v>
      </c>
      <c r="O145" s="267"/>
      <c r="P145" s="267"/>
      <c r="Q145" s="267"/>
      <c r="R145" s="145"/>
      <c r="T145" s="175" t="s">
        <v>5</v>
      </c>
      <c r="U145" s="48" t="s">
        <v>42</v>
      </c>
      <c r="V145" s="40"/>
      <c r="W145" s="176">
        <f>V145*K145</f>
        <v>0</v>
      </c>
      <c r="X145" s="176">
        <v>3.4099999999999998E-3</v>
      </c>
      <c r="Y145" s="176">
        <f>X145*K145</f>
        <v>3.0331949999999996E-2</v>
      </c>
      <c r="Z145" s="176">
        <v>0</v>
      </c>
      <c r="AA145" s="177">
        <f>Z145*K145</f>
        <v>0</v>
      </c>
      <c r="AR145" s="23" t="s">
        <v>197</v>
      </c>
      <c r="AT145" s="23" t="s">
        <v>193</v>
      </c>
      <c r="AU145" s="23" t="s">
        <v>87</v>
      </c>
      <c r="AY145" s="23" t="s">
        <v>192</v>
      </c>
      <c r="BE145" s="118">
        <f>IF(U145="základná",N145,0)</f>
        <v>0</v>
      </c>
      <c r="BF145" s="118">
        <f>IF(U145="znížená",N145,0)</f>
        <v>0</v>
      </c>
      <c r="BG145" s="118">
        <f>IF(U145="zákl. prenesená",N145,0)</f>
        <v>0</v>
      </c>
      <c r="BH145" s="118">
        <f>IF(U145="zníž. prenesená",N145,0)</f>
        <v>0</v>
      </c>
      <c r="BI145" s="118">
        <f>IF(U145="nulová",N145,0)</f>
        <v>0</v>
      </c>
      <c r="BJ145" s="23" t="s">
        <v>87</v>
      </c>
      <c r="BK145" s="118">
        <f>ROUND(L145*K145,2)</f>
        <v>0</v>
      </c>
      <c r="BL145" s="23" t="s">
        <v>197</v>
      </c>
      <c r="BM145" s="23" t="s">
        <v>1078</v>
      </c>
    </row>
    <row r="146" spans="2:65" s="11" customFormat="1" ht="16.5" customHeight="1">
      <c r="B146" s="178"/>
      <c r="C146" s="179"/>
      <c r="D146" s="179"/>
      <c r="E146" s="180" t="s">
        <v>5</v>
      </c>
      <c r="F146" s="269" t="s">
        <v>1074</v>
      </c>
      <c r="G146" s="270"/>
      <c r="H146" s="270"/>
      <c r="I146" s="270"/>
      <c r="J146" s="179"/>
      <c r="K146" s="180" t="s">
        <v>5</v>
      </c>
      <c r="L146" s="179"/>
      <c r="M146" s="179"/>
      <c r="N146" s="179"/>
      <c r="O146" s="179"/>
      <c r="P146" s="179"/>
      <c r="Q146" s="179"/>
      <c r="R146" s="181"/>
      <c r="T146" s="182"/>
      <c r="U146" s="179"/>
      <c r="V146" s="179"/>
      <c r="W146" s="179"/>
      <c r="X146" s="179"/>
      <c r="Y146" s="179"/>
      <c r="Z146" s="179"/>
      <c r="AA146" s="183"/>
      <c r="AT146" s="184" t="s">
        <v>216</v>
      </c>
      <c r="AU146" s="184" t="s">
        <v>87</v>
      </c>
      <c r="AV146" s="11" t="s">
        <v>82</v>
      </c>
      <c r="AW146" s="11" t="s">
        <v>32</v>
      </c>
      <c r="AX146" s="11" t="s">
        <v>75</v>
      </c>
      <c r="AY146" s="184" t="s">
        <v>192</v>
      </c>
    </row>
    <row r="147" spans="2:65" s="12" customFormat="1" ht="16.5" customHeight="1">
      <c r="B147" s="185"/>
      <c r="C147" s="186"/>
      <c r="D147" s="186"/>
      <c r="E147" s="187" t="s">
        <v>5</v>
      </c>
      <c r="F147" s="271" t="s">
        <v>1079</v>
      </c>
      <c r="G147" s="272"/>
      <c r="H147" s="272"/>
      <c r="I147" s="272"/>
      <c r="J147" s="186"/>
      <c r="K147" s="188">
        <v>8.8949999999999996</v>
      </c>
      <c r="L147" s="186"/>
      <c r="M147" s="186"/>
      <c r="N147" s="186"/>
      <c r="O147" s="186"/>
      <c r="P147" s="186"/>
      <c r="Q147" s="186"/>
      <c r="R147" s="189"/>
      <c r="T147" s="190"/>
      <c r="U147" s="186"/>
      <c r="V147" s="186"/>
      <c r="W147" s="186"/>
      <c r="X147" s="186"/>
      <c r="Y147" s="186"/>
      <c r="Z147" s="186"/>
      <c r="AA147" s="191"/>
      <c r="AT147" s="192" t="s">
        <v>216</v>
      </c>
      <c r="AU147" s="192" t="s">
        <v>87</v>
      </c>
      <c r="AV147" s="12" t="s">
        <v>87</v>
      </c>
      <c r="AW147" s="12" t="s">
        <v>32</v>
      </c>
      <c r="AX147" s="12" t="s">
        <v>82</v>
      </c>
      <c r="AY147" s="192" t="s">
        <v>192</v>
      </c>
    </row>
    <row r="148" spans="2:65" s="1" customFormat="1" ht="25.5" customHeight="1">
      <c r="B148" s="142"/>
      <c r="C148" s="171" t="s">
        <v>222</v>
      </c>
      <c r="D148" s="171" t="s">
        <v>193</v>
      </c>
      <c r="E148" s="172" t="s">
        <v>1080</v>
      </c>
      <c r="F148" s="268" t="s">
        <v>1081</v>
      </c>
      <c r="G148" s="268"/>
      <c r="H148" s="268"/>
      <c r="I148" s="268"/>
      <c r="J148" s="173" t="s">
        <v>196</v>
      </c>
      <c r="K148" s="174">
        <v>8.8949999999999996</v>
      </c>
      <c r="L148" s="277">
        <v>0</v>
      </c>
      <c r="M148" s="277"/>
      <c r="N148" s="267">
        <f>ROUND(L148*K148,2)</f>
        <v>0</v>
      </c>
      <c r="O148" s="267"/>
      <c r="P148" s="267"/>
      <c r="Q148" s="267"/>
      <c r="R148" s="145"/>
      <c r="T148" s="175" t="s">
        <v>5</v>
      </c>
      <c r="U148" s="48" t="s">
        <v>42</v>
      </c>
      <c r="V148" s="40"/>
      <c r="W148" s="176">
        <f>V148*K148</f>
        <v>0</v>
      </c>
      <c r="X148" s="176">
        <v>0</v>
      </c>
      <c r="Y148" s="176">
        <f>X148*K148</f>
        <v>0</v>
      </c>
      <c r="Z148" s="176">
        <v>0</v>
      </c>
      <c r="AA148" s="177">
        <f>Z148*K148</f>
        <v>0</v>
      </c>
      <c r="AR148" s="23" t="s">
        <v>197</v>
      </c>
      <c r="AT148" s="23" t="s">
        <v>193</v>
      </c>
      <c r="AU148" s="23" t="s">
        <v>87</v>
      </c>
      <c r="AY148" s="23" t="s">
        <v>192</v>
      </c>
      <c r="BE148" s="118">
        <f>IF(U148="základná",N148,0)</f>
        <v>0</v>
      </c>
      <c r="BF148" s="118">
        <f>IF(U148="znížená",N148,0)</f>
        <v>0</v>
      </c>
      <c r="BG148" s="118">
        <f>IF(U148="zákl. prenesená",N148,0)</f>
        <v>0</v>
      </c>
      <c r="BH148" s="118">
        <f>IF(U148="zníž. prenesená",N148,0)</f>
        <v>0</v>
      </c>
      <c r="BI148" s="118">
        <f>IF(U148="nulová",N148,0)</f>
        <v>0</v>
      </c>
      <c r="BJ148" s="23" t="s">
        <v>87</v>
      </c>
      <c r="BK148" s="118">
        <f>ROUND(L148*K148,2)</f>
        <v>0</v>
      </c>
      <c r="BL148" s="23" t="s">
        <v>197</v>
      </c>
      <c r="BM148" s="23" t="s">
        <v>1082</v>
      </c>
    </row>
    <row r="149" spans="2:65" s="1" customFormat="1" ht="25.5" customHeight="1">
      <c r="B149" s="142"/>
      <c r="C149" s="171" t="s">
        <v>226</v>
      </c>
      <c r="D149" s="171" t="s">
        <v>193</v>
      </c>
      <c r="E149" s="172" t="s">
        <v>1083</v>
      </c>
      <c r="F149" s="268" t="s">
        <v>1084</v>
      </c>
      <c r="G149" s="268"/>
      <c r="H149" s="268"/>
      <c r="I149" s="268"/>
      <c r="J149" s="173" t="s">
        <v>208</v>
      </c>
      <c r="K149" s="174">
        <v>0.18</v>
      </c>
      <c r="L149" s="277">
        <v>0</v>
      </c>
      <c r="M149" s="277"/>
      <c r="N149" s="267">
        <f>ROUND(L149*K149,2)</f>
        <v>0</v>
      </c>
      <c r="O149" s="267"/>
      <c r="P149" s="267"/>
      <c r="Q149" s="267"/>
      <c r="R149" s="145"/>
      <c r="T149" s="175" t="s">
        <v>5</v>
      </c>
      <c r="U149" s="48" t="s">
        <v>42</v>
      </c>
      <c r="V149" s="40"/>
      <c r="W149" s="176">
        <f>V149*K149</f>
        <v>0</v>
      </c>
      <c r="X149" s="176">
        <v>1.0165999999999999</v>
      </c>
      <c r="Y149" s="176">
        <f>X149*K149</f>
        <v>0.18298799999999998</v>
      </c>
      <c r="Z149" s="176">
        <v>0</v>
      </c>
      <c r="AA149" s="177">
        <f>Z149*K149</f>
        <v>0</v>
      </c>
      <c r="AR149" s="23" t="s">
        <v>197</v>
      </c>
      <c r="AT149" s="23" t="s">
        <v>193</v>
      </c>
      <c r="AU149" s="23" t="s">
        <v>87</v>
      </c>
      <c r="AY149" s="23" t="s">
        <v>192</v>
      </c>
      <c r="BE149" s="118">
        <f>IF(U149="základná",N149,0)</f>
        <v>0</v>
      </c>
      <c r="BF149" s="118">
        <f>IF(U149="znížená",N149,0)</f>
        <v>0</v>
      </c>
      <c r="BG149" s="118">
        <f>IF(U149="zákl. prenesená",N149,0)</f>
        <v>0</v>
      </c>
      <c r="BH149" s="118">
        <f>IF(U149="zníž. prenesená",N149,0)</f>
        <v>0</v>
      </c>
      <c r="BI149" s="118">
        <f>IF(U149="nulová",N149,0)</f>
        <v>0</v>
      </c>
      <c r="BJ149" s="23" t="s">
        <v>87</v>
      </c>
      <c r="BK149" s="118">
        <f>ROUND(L149*K149,2)</f>
        <v>0</v>
      </c>
      <c r="BL149" s="23" t="s">
        <v>197</v>
      </c>
      <c r="BM149" s="23" t="s">
        <v>1085</v>
      </c>
    </row>
    <row r="150" spans="2:65" s="10" customFormat="1" ht="29.85" customHeight="1">
      <c r="B150" s="160"/>
      <c r="C150" s="161"/>
      <c r="D150" s="170" t="s">
        <v>156</v>
      </c>
      <c r="E150" s="170"/>
      <c r="F150" s="170"/>
      <c r="G150" s="170"/>
      <c r="H150" s="170"/>
      <c r="I150" s="170"/>
      <c r="J150" s="170"/>
      <c r="K150" s="170"/>
      <c r="L150" s="170"/>
      <c r="M150" s="170"/>
      <c r="N150" s="315">
        <f>BK150</f>
        <v>0</v>
      </c>
      <c r="O150" s="316"/>
      <c r="P150" s="316"/>
      <c r="Q150" s="316"/>
      <c r="R150" s="163"/>
      <c r="T150" s="164"/>
      <c r="U150" s="161"/>
      <c r="V150" s="161"/>
      <c r="W150" s="165">
        <f>SUM(W151:W153)</f>
        <v>0</v>
      </c>
      <c r="X150" s="161"/>
      <c r="Y150" s="165">
        <f>SUM(Y151:Y153)</f>
        <v>0.17172412000000001</v>
      </c>
      <c r="Z150" s="161"/>
      <c r="AA150" s="166">
        <f>SUM(AA151:AA153)</f>
        <v>0</v>
      </c>
      <c r="AR150" s="167" t="s">
        <v>82</v>
      </c>
      <c r="AT150" s="168" t="s">
        <v>74</v>
      </c>
      <c r="AU150" s="168" t="s">
        <v>82</v>
      </c>
      <c r="AY150" s="167" t="s">
        <v>192</v>
      </c>
      <c r="BK150" s="169">
        <f>SUM(BK151:BK153)</f>
        <v>0</v>
      </c>
    </row>
    <row r="151" spans="2:65" s="1" customFormat="1" ht="38.25" customHeight="1">
      <c r="B151" s="142"/>
      <c r="C151" s="171" t="s">
        <v>230</v>
      </c>
      <c r="D151" s="171" t="s">
        <v>193</v>
      </c>
      <c r="E151" s="172" t="s">
        <v>1086</v>
      </c>
      <c r="F151" s="268" t="s">
        <v>1087</v>
      </c>
      <c r="G151" s="268"/>
      <c r="H151" s="268"/>
      <c r="I151" s="268"/>
      <c r="J151" s="173" t="s">
        <v>196</v>
      </c>
      <c r="K151" s="174">
        <v>8.2520000000000007</v>
      </c>
      <c r="L151" s="277">
        <v>0</v>
      </c>
      <c r="M151" s="277"/>
      <c r="N151" s="267">
        <f>ROUND(L151*K151,2)</f>
        <v>0</v>
      </c>
      <c r="O151" s="267"/>
      <c r="P151" s="267"/>
      <c r="Q151" s="267"/>
      <c r="R151" s="145"/>
      <c r="T151" s="175" t="s">
        <v>5</v>
      </c>
      <c r="U151" s="48" t="s">
        <v>42</v>
      </c>
      <c r="V151" s="40"/>
      <c r="W151" s="176">
        <f>V151*K151</f>
        <v>0</v>
      </c>
      <c r="X151" s="176">
        <v>2.0809999999999999E-2</v>
      </c>
      <c r="Y151" s="176">
        <f>X151*K151</f>
        <v>0.17172412000000001</v>
      </c>
      <c r="Z151" s="176">
        <v>0</v>
      </c>
      <c r="AA151" s="177">
        <f>Z151*K151</f>
        <v>0</v>
      </c>
      <c r="AR151" s="23" t="s">
        <v>197</v>
      </c>
      <c r="AT151" s="23" t="s">
        <v>193</v>
      </c>
      <c r="AU151" s="23" t="s">
        <v>87</v>
      </c>
      <c r="AY151" s="23" t="s">
        <v>192</v>
      </c>
      <c r="BE151" s="118">
        <f>IF(U151="základná",N151,0)</f>
        <v>0</v>
      </c>
      <c r="BF151" s="118">
        <f>IF(U151="znížená",N151,0)</f>
        <v>0</v>
      </c>
      <c r="BG151" s="118">
        <f>IF(U151="zákl. prenesená",N151,0)</f>
        <v>0</v>
      </c>
      <c r="BH151" s="118">
        <f>IF(U151="zníž. prenesená",N151,0)</f>
        <v>0</v>
      </c>
      <c r="BI151" s="118">
        <f>IF(U151="nulová",N151,0)</f>
        <v>0</v>
      </c>
      <c r="BJ151" s="23" t="s">
        <v>87</v>
      </c>
      <c r="BK151" s="118">
        <f>ROUND(L151*K151,2)</f>
        <v>0</v>
      </c>
      <c r="BL151" s="23" t="s">
        <v>197</v>
      </c>
      <c r="BM151" s="23" t="s">
        <v>1088</v>
      </c>
    </row>
    <row r="152" spans="2:65" s="11" customFormat="1" ht="16.5" customHeight="1">
      <c r="B152" s="178"/>
      <c r="C152" s="179"/>
      <c r="D152" s="179"/>
      <c r="E152" s="180" t="s">
        <v>5</v>
      </c>
      <c r="F152" s="269" t="s">
        <v>1089</v>
      </c>
      <c r="G152" s="270"/>
      <c r="H152" s="270"/>
      <c r="I152" s="270"/>
      <c r="J152" s="179"/>
      <c r="K152" s="180" t="s">
        <v>5</v>
      </c>
      <c r="L152" s="179"/>
      <c r="M152" s="179"/>
      <c r="N152" s="179"/>
      <c r="O152" s="179"/>
      <c r="P152" s="179"/>
      <c r="Q152" s="179"/>
      <c r="R152" s="181"/>
      <c r="T152" s="182"/>
      <c r="U152" s="179"/>
      <c r="V152" s="179"/>
      <c r="W152" s="179"/>
      <c r="X152" s="179"/>
      <c r="Y152" s="179"/>
      <c r="Z152" s="179"/>
      <c r="AA152" s="183"/>
      <c r="AT152" s="184" t="s">
        <v>216</v>
      </c>
      <c r="AU152" s="184" t="s">
        <v>87</v>
      </c>
      <c r="AV152" s="11" t="s">
        <v>82</v>
      </c>
      <c r="AW152" s="11" t="s">
        <v>32</v>
      </c>
      <c r="AX152" s="11" t="s">
        <v>75</v>
      </c>
      <c r="AY152" s="184" t="s">
        <v>192</v>
      </c>
    </row>
    <row r="153" spans="2:65" s="12" customFormat="1" ht="16.5" customHeight="1">
      <c r="B153" s="185"/>
      <c r="C153" s="186"/>
      <c r="D153" s="186"/>
      <c r="E153" s="187" t="s">
        <v>5</v>
      </c>
      <c r="F153" s="271" t="s">
        <v>1090</v>
      </c>
      <c r="G153" s="272"/>
      <c r="H153" s="272"/>
      <c r="I153" s="272"/>
      <c r="J153" s="186"/>
      <c r="K153" s="188">
        <v>8.2520000000000007</v>
      </c>
      <c r="L153" s="186"/>
      <c r="M153" s="186"/>
      <c r="N153" s="186"/>
      <c r="O153" s="186"/>
      <c r="P153" s="186"/>
      <c r="Q153" s="186"/>
      <c r="R153" s="189"/>
      <c r="T153" s="190"/>
      <c r="U153" s="186"/>
      <c r="V153" s="186"/>
      <c r="W153" s="186"/>
      <c r="X153" s="186"/>
      <c r="Y153" s="186"/>
      <c r="Z153" s="186"/>
      <c r="AA153" s="191"/>
      <c r="AT153" s="192" t="s">
        <v>216</v>
      </c>
      <c r="AU153" s="192" t="s">
        <v>87</v>
      </c>
      <c r="AV153" s="12" t="s">
        <v>87</v>
      </c>
      <c r="AW153" s="12" t="s">
        <v>32</v>
      </c>
      <c r="AX153" s="12" t="s">
        <v>82</v>
      </c>
      <c r="AY153" s="192" t="s">
        <v>192</v>
      </c>
    </row>
    <row r="154" spans="2:65" s="10" customFormat="1" ht="29.85" customHeight="1">
      <c r="B154" s="160"/>
      <c r="C154" s="161"/>
      <c r="D154" s="170" t="s">
        <v>1054</v>
      </c>
      <c r="E154" s="170"/>
      <c r="F154" s="170"/>
      <c r="G154" s="170"/>
      <c r="H154" s="170"/>
      <c r="I154" s="170"/>
      <c r="J154" s="170"/>
      <c r="K154" s="170"/>
      <c r="L154" s="170"/>
      <c r="M154" s="170"/>
      <c r="N154" s="280">
        <f>BK154</f>
        <v>0</v>
      </c>
      <c r="O154" s="281"/>
      <c r="P154" s="281"/>
      <c r="Q154" s="281"/>
      <c r="R154" s="163"/>
      <c r="T154" s="164"/>
      <c r="U154" s="161"/>
      <c r="V154" s="161"/>
      <c r="W154" s="165">
        <f>SUM(W155:W156)</f>
        <v>0</v>
      </c>
      <c r="X154" s="161"/>
      <c r="Y154" s="165">
        <f>SUM(Y155:Y156)</f>
        <v>1.8900000000000004E-4</v>
      </c>
      <c r="Z154" s="161"/>
      <c r="AA154" s="166">
        <f>SUM(AA155:AA156)</f>
        <v>0</v>
      </c>
      <c r="AR154" s="167" t="s">
        <v>82</v>
      </c>
      <c r="AT154" s="168" t="s">
        <v>74</v>
      </c>
      <c r="AU154" s="168" t="s">
        <v>82</v>
      </c>
      <c r="AY154" s="167" t="s">
        <v>192</v>
      </c>
      <c r="BK154" s="169">
        <f>SUM(BK155:BK156)</f>
        <v>0</v>
      </c>
    </row>
    <row r="155" spans="2:65" s="1" customFormat="1" ht="25.5" customHeight="1">
      <c r="B155" s="142"/>
      <c r="C155" s="171" t="s">
        <v>234</v>
      </c>
      <c r="D155" s="171" t="s">
        <v>193</v>
      </c>
      <c r="E155" s="172" t="s">
        <v>1091</v>
      </c>
      <c r="F155" s="268" t="s">
        <v>1092</v>
      </c>
      <c r="G155" s="268"/>
      <c r="H155" s="268"/>
      <c r="I155" s="268"/>
      <c r="J155" s="173" t="s">
        <v>467</v>
      </c>
      <c r="K155" s="174">
        <v>0.5</v>
      </c>
      <c r="L155" s="277">
        <v>0</v>
      </c>
      <c r="M155" s="277"/>
      <c r="N155" s="267">
        <f>ROUND(L155*K155,2)</f>
        <v>0</v>
      </c>
      <c r="O155" s="267"/>
      <c r="P155" s="267"/>
      <c r="Q155" s="267"/>
      <c r="R155" s="145"/>
      <c r="T155" s="175" t="s">
        <v>5</v>
      </c>
      <c r="U155" s="48" t="s">
        <v>42</v>
      </c>
      <c r="V155" s="40"/>
      <c r="W155" s="176">
        <f>V155*K155</f>
        <v>0</v>
      </c>
      <c r="X155" s="176">
        <v>1.0000000000000001E-5</v>
      </c>
      <c r="Y155" s="176">
        <f>X155*K155</f>
        <v>5.0000000000000004E-6</v>
      </c>
      <c r="Z155" s="176">
        <v>0</v>
      </c>
      <c r="AA155" s="177">
        <f>Z155*K155</f>
        <v>0</v>
      </c>
      <c r="AR155" s="23" t="s">
        <v>197</v>
      </c>
      <c r="AT155" s="23" t="s">
        <v>193</v>
      </c>
      <c r="AU155" s="23" t="s">
        <v>87</v>
      </c>
      <c r="AY155" s="23" t="s">
        <v>192</v>
      </c>
      <c r="BE155" s="118">
        <f>IF(U155="základná",N155,0)</f>
        <v>0</v>
      </c>
      <c r="BF155" s="118">
        <f>IF(U155="znížená",N155,0)</f>
        <v>0</v>
      </c>
      <c r="BG155" s="118">
        <f>IF(U155="zákl. prenesená",N155,0)</f>
        <v>0</v>
      </c>
      <c r="BH155" s="118">
        <f>IF(U155="zníž. prenesená",N155,0)</f>
        <v>0</v>
      </c>
      <c r="BI155" s="118">
        <f>IF(U155="nulová",N155,0)</f>
        <v>0</v>
      </c>
      <c r="BJ155" s="23" t="s">
        <v>87</v>
      </c>
      <c r="BK155" s="118">
        <f>ROUND(L155*K155,2)</f>
        <v>0</v>
      </c>
      <c r="BL155" s="23" t="s">
        <v>197</v>
      </c>
      <c r="BM155" s="23" t="s">
        <v>1093</v>
      </c>
    </row>
    <row r="156" spans="2:65" s="1" customFormat="1" ht="16.5" customHeight="1">
      <c r="B156" s="142"/>
      <c r="C156" s="215" t="s">
        <v>238</v>
      </c>
      <c r="D156" s="215" t="s">
        <v>656</v>
      </c>
      <c r="E156" s="216" t="s">
        <v>1094</v>
      </c>
      <c r="F156" s="321" t="s">
        <v>1095</v>
      </c>
      <c r="G156" s="321"/>
      <c r="H156" s="321"/>
      <c r="I156" s="321"/>
      <c r="J156" s="217" t="s">
        <v>288</v>
      </c>
      <c r="K156" s="218">
        <v>0.2</v>
      </c>
      <c r="L156" s="319">
        <v>0</v>
      </c>
      <c r="M156" s="319"/>
      <c r="N156" s="320">
        <f>ROUND(L156*K156,2)</f>
        <v>0</v>
      </c>
      <c r="O156" s="267"/>
      <c r="P156" s="267"/>
      <c r="Q156" s="267"/>
      <c r="R156" s="145"/>
      <c r="T156" s="175" t="s">
        <v>5</v>
      </c>
      <c r="U156" s="48" t="s">
        <v>42</v>
      </c>
      <c r="V156" s="40"/>
      <c r="W156" s="176">
        <f>V156*K156</f>
        <v>0</v>
      </c>
      <c r="X156" s="176">
        <v>9.2000000000000003E-4</v>
      </c>
      <c r="Y156" s="176">
        <f>X156*K156</f>
        <v>1.8400000000000003E-4</v>
      </c>
      <c r="Z156" s="176">
        <v>0</v>
      </c>
      <c r="AA156" s="177">
        <f>Z156*K156</f>
        <v>0</v>
      </c>
      <c r="AR156" s="23" t="s">
        <v>226</v>
      </c>
      <c r="AT156" s="23" t="s">
        <v>656</v>
      </c>
      <c r="AU156" s="23" t="s">
        <v>87</v>
      </c>
      <c r="AY156" s="23" t="s">
        <v>192</v>
      </c>
      <c r="BE156" s="118">
        <f>IF(U156="základná",N156,0)</f>
        <v>0</v>
      </c>
      <c r="BF156" s="118">
        <f>IF(U156="znížená",N156,0)</f>
        <v>0</v>
      </c>
      <c r="BG156" s="118">
        <f>IF(U156="zákl. prenesená",N156,0)</f>
        <v>0</v>
      </c>
      <c r="BH156" s="118">
        <f>IF(U156="zníž. prenesená",N156,0)</f>
        <v>0</v>
      </c>
      <c r="BI156" s="118">
        <f>IF(U156="nulová",N156,0)</f>
        <v>0</v>
      </c>
      <c r="BJ156" s="23" t="s">
        <v>87</v>
      </c>
      <c r="BK156" s="118">
        <f>ROUND(L156*K156,2)</f>
        <v>0</v>
      </c>
      <c r="BL156" s="23" t="s">
        <v>197</v>
      </c>
      <c r="BM156" s="23" t="s">
        <v>1096</v>
      </c>
    </row>
    <row r="157" spans="2:65" s="10" customFormat="1" ht="29.85" customHeight="1">
      <c r="B157" s="160"/>
      <c r="C157" s="161"/>
      <c r="D157" s="170" t="s">
        <v>779</v>
      </c>
      <c r="E157" s="170"/>
      <c r="F157" s="170"/>
      <c r="G157" s="170"/>
      <c r="H157" s="170"/>
      <c r="I157" s="170"/>
      <c r="J157" s="170"/>
      <c r="K157" s="170"/>
      <c r="L157" s="170"/>
      <c r="M157" s="170"/>
      <c r="N157" s="315">
        <f>BK157</f>
        <v>0</v>
      </c>
      <c r="O157" s="316"/>
      <c r="P157" s="316"/>
      <c r="Q157" s="316"/>
      <c r="R157" s="163"/>
      <c r="T157" s="164"/>
      <c r="U157" s="161"/>
      <c r="V157" s="161"/>
      <c r="W157" s="165">
        <f>W158</f>
        <v>0</v>
      </c>
      <c r="X157" s="161"/>
      <c r="Y157" s="165">
        <f>Y158</f>
        <v>0</v>
      </c>
      <c r="Z157" s="161"/>
      <c r="AA157" s="166">
        <f>AA158</f>
        <v>0</v>
      </c>
      <c r="AR157" s="167" t="s">
        <v>82</v>
      </c>
      <c r="AT157" s="168" t="s">
        <v>74</v>
      </c>
      <c r="AU157" s="168" t="s">
        <v>82</v>
      </c>
      <c r="AY157" s="167" t="s">
        <v>192</v>
      </c>
      <c r="BK157" s="169">
        <f>BK158</f>
        <v>0</v>
      </c>
    </row>
    <row r="158" spans="2:65" s="1" customFormat="1" ht="38.25" customHeight="1">
      <c r="B158" s="142"/>
      <c r="C158" s="171" t="s">
        <v>250</v>
      </c>
      <c r="D158" s="171" t="s">
        <v>193</v>
      </c>
      <c r="E158" s="172" t="s">
        <v>897</v>
      </c>
      <c r="F158" s="268" t="s">
        <v>898</v>
      </c>
      <c r="G158" s="268"/>
      <c r="H158" s="268"/>
      <c r="I158" s="268"/>
      <c r="J158" s="173" t="s">
        <v>208</v>
      </c>
      <c r="K158" s="174">
        <v>8.4719999999999995</v>
      </c>
      <c r="L158" s="277">
        <v>0</v>
      </c>
      <c r="M158" s="277"/>
      <c r="N158" s="267">
        <f>ROUND(L158*K158,2)</f>
        <v>0</v>
      </c>
      <c r="O158" s="267"/>
      <c r="P158" s="267"/>
      <c r="Q158" s="267"/>
      <c r="R158" s="145"/>
      <c r="T158" s="175" t="s">
        <v>5</v>
      </c>
      <c r="U158" s="48" t="s">
        <v>42</v>
      </c>
      <c r="V158" s="40"/>
      <c r="W158" s="176">
        <f>V158*K158</f>
        <v>0</v>
      </c>
      <c r="X158" s="176">
        <v>0</v>
      </c>
      <c r="Y158" s="176">
        <f>X158*K158</f>
        <v>0</v>
      </c>
      <c r="Z158" s="176">
        <v>0</v>
      </c>
      <c r="AA158" s="177">
        <f>Z158*K158</f>
        <v>0</v>
      </c>
      <c r="AR158" s="23" t="s">
        <v>197</v>
      </c>
      <c r="AT158" s="23" t="s">
        <v>193</v>
      </c>
      <c r="AU158" s="23" t="s">
        <v>87</v>
      </c>
      <c r="AY158" s="23" t="s">
        <v>192</v>
      </c>
      <c r="BE158" s="118">
        <f>IF(U158="základná",N158,0)</f>
        <v>0</v>
      </c>
      <c r="BF158" s="118">
        <f>IF(U158="znížená",N158,0)</f>
        <v>0</v>
      </c>
      <c r="BG158" s="118">
        <f>IF(U158="zákl. prenesená",N158,0)</f>
        <v>0</v>
      </c>
      <c r="BH158" s="118">
        <f>IF(U158="zníž. prenesená",N158,0)</f>
        <v>0</v>
      </c>
      <c r="BI158" s="118">
        <f>IF(U158="nulová",N158,0)</f>
        <v>0</v>
      </c>
      <c r="BJ158" s="23" t="s">
        <v>87</v>
      </c>
      <c r="BK158" s="118">
        <f>ROUND(L158*K158,2)</f>
        <v>0</v>
      </c>
      <c r="BL158" s="23" t="s">
        <v>197</v>
      </c>
      <c r="BM158" s="23" t="s">
        <v>1097</v>
      </c>
    </row>
    <row r="159" spans="2:65" s="10" customFormat="1" ht="37.35" customHeight="1">
      <c r="B159" s="160"/>
      <c r="C159" s="161"/>
      <c r="D159" s="162" t="s">
        <v>158</v>
      </c>
      <c r="E159" s="162"/>
      <c r="F159" s="162"/>
      <c r="G159" s="162"/>
      <c r="H159" s="162"/>
      <c r="I159" s="162"/>
      <c r="J159" s="162"/>
      <c r="K159" s="162"/>
      <c r="L159" s="162"/>
      <c r="M159" s="162"/>
      <c r="N159" s="278">
        <f>BK159</f>
        <v>0</v>
      </c>
      <c r="O159" s="279"/>
      <c r="P159" s="279"/>
      <c r="Q159" s="279"/>
      <c r="R159" s="163"/>
      <c r="T159" s="164"/>
      <c r="U159" s="161"/>
      <c r="V159" s="161"/>
      <c r="W159" s="165">
        <f>W160+W187+W202+W217+W222</f>
        <v>0</v>
      </c>
      <c r="X159" s="161"/>
      <c r="Y159" s="165">
        <f>Y160+Y187+Y202+Y217+Y222</f>
        <v>2.6389266999999998</v>
      </c>
      <c r="Z159" s="161"/>
      <c r="AA159" s="166">
        <f>AA160+AA187+AA202+AA217+AA222</f>
        <v>0</v>
      </c>
      <c r="AR159" s="167" t="s">
        <v>87</v>
      </c>
      <c r="AT159" s="168" t="s">
        <v>74</v>
      </c>
      <c r="AU159" s="168" t="s">
        <v>75</v>
      </c>
      <c r="AY159" s="167" t="s">
        <v>192</v>
      </c>
      <c r="BK159" s="169">
        <f>BK160+BK187+BK202+BK217+BK222</f>
        <v>0</v>
      </c>
    </row>
    <row r="160" spans="2:65" s="10" customFormat="1" ht="19.899999999999999" customHeight="1">
      <c r="B160" s="160"/>
      <c r="C160" s="161"/>
      <c r="D160" s="170" t="s">
        <v>1055</v>
      </c>
      <c r="E160" s="170"/>
      <c r="F160" s="170"/>
      <c r="G160" s="170"/>
      <c r="H160" s="170"/>
      <c r="I160" s="170"/>
      <c r="J160" s="170"/>
      <c r="K160" s="170"/>
      <c r="L160" s="170"/>
      <c r="M160" s="170"/>
      <c r="N160" s="280">
        <f>BK160</f>
        <v>0</v>
      </c>
      <c r="O160" s="281"/>
      <c r="P160" s="281"/>
      <c r="Q160" s="281"/>
      <c r="R160" s="163"/>
      <c r="T160" s="164"/>
      <c r="U160" s="161"/>
      <c r="V160" s="161"/>
      <c r="W160" s="165">
        <f>SUM(W161:W186)</f>
        <v>0</v>
      </c>
      <c r="X160" s="161"/>
      <c r="Y160" s="165">
        <f>SUM(Y161:Y186)</f>
        <v>0.23717975999999999</v>
      </c>
      <c r="Z160" s="161"/>
      <c r="AA160" s="166">
        <f>SUM(AA161:AA186)</f>
        <v>0</v>
      </c>
      <c r="AR160" s="167" t="s">
        <v>87</v>
      </c>
      <c r="AT160" s="168" t="s">
        <v>74</v>
      </c>
      <c r="AU160" s="168" t="s">
        <v>82</v>
      </c>
      <c r="AY160" s="167" t="s">
        <v>192</v>
      </c>
      <c r="BK160" s="169">
        <f>SUM(BK161:BK186)</f>
        <v>0</v>
      </c>
    </row>
    <row r="161" spans="2:65" s="1" customFormat="1" ht="25.5" customHeight="1">
      <c r="B161" s="142"/>
      <c r="C161" s="171" t="s">
        <v>267</v>
      </c>
      <c r="D161" s="171" t="s">
        <v>193</v>
      </c>
      <c r="E161" s="172" t="s">
        <v>1098</v>
      </c>
      <c r="F161" s="268" t="s">
        <v>1099</v>
      </c>
      <c r="G161" s="268"/>
      <c r="H161" s="268"/>
      <c r="I161" s="268"/>
      <c r="J161" s="173" t="s">
        <v>196</v>
      </c>
      <c r="K161" s="174">
        <v>33.386000000000003</v>
      </c>
      <c r="L161" s="277">
        <v>0</v>
      </c>
      <c r="M161" s="277"/>
      <c r="N161" s="267">
        <f>ROUND(L161*K161,2)</f>
        <v>0</v>
      </c>
      <c r="O161" s="267"/>
      <c r="P161" s="267"/>
      <c r="Q161" s="267"/>
      <c r="R161" s="145"/>
      <c r="T161" s="175" t="s">
        <v>5</v>
      </c>
      <c r="U161" s="48" t="s">
        <v>42</v>
      </c>
      <c r="V161" s="40"/>
      <c r="W161" s="176">
        <f>V161*K161</f>
        <v>0</v>
      </c>
      <c r="X161" s="176">
        <v>0</v>
      </c>
      <c r="Y161" s="176">
        <f>X161*K161</f>
        <v>0</v>
      </c>
      <c r="Z161" s="176">
        <v>0</v>
      </c>
      <c r="AA161" s="177">
        <f>Z161*K161</f>
        <v>0</v>
      </c>
      <c r="AR161" s="23" t="s">
        <v>294</v>
      </c>
      <c r="AT161" s="23" t="s">
        <v>193</v>
      </c>
      <c r="AU161" s="23" t="s">
        <v>87</v>
      </c>
      <c r="AY161" s="23" t="s">
        <v>192</v>
      </c>
      <c r="BE161" s="118">
        <f>IF(U161="základná",N161,0)</f>
        <v>0</v>
      </c>
      <c r="BF161" s="118">
        <f>IF(U161="znížená",N161,0)</f>
        <v>0</v>
      </c>
      <c r="BG161" s="118">
        <f>IF(U161="zákl. prenesená",N161,0)</f>
        <v>0</v>
      </c>
      <c r="BH161" s="118">
        <f>IF(U161="zníž. prenesená",N161,0)</f>
        <v>0</v>
      </c>
      <c r="BI161" s="118">
        <f>IF(U161="nulová",N161,0)</f>
        <v>0</v>
      </c>
      <c r="BJ161" s="23" t="s">
        <v>87</v>
      </c>
      <c r="BK161" s="118">
        <f>ROUND(L161*K161,2)</f>
        <v>0</v>
      </c>
      <c r="BL161" s="23" t="s">
        <v>294</v>
      </c>
      <c r="BM161" s="23" t="s">
        <v>1100</v>
      </c>
    </row>
    <row r="162" spans="2:65" s="11" customFormat="1" ht="16.5" customHeight="1">
      <c r="B162" s="178"/>
      <c r="C162" s="179"/>
      <c r="D162" s="179"/>
      <c r="E162" s="180" t="s">
        <v>5</v>
      </c>
      <c r="F162" s="269" t="s">
        <v>1101</v>
      </c>
      <c r="G162" s="270"/>
      <c r="H162" s="270"/>
      <c r="I162" s="270"/>
      <c r="J162" s="179"/>
      <c r="K162" s="180" t="s">
        <v>5</v>
      </c>
      <c r="L162" s="179"/>
      <c r="M162" s="179"/>
      <c r="N162" s="179"/>
      <c r="O162" s="179"/>
      <c r="P162" s="179"/>
      <c r="Q162" s="179"/>
      <c r="R162" s="181"/>
      <c r="T162" s="182"/>
      <c r="U162" s="179"/>
      <c r="V162" s="179"/>
      <c r="W162" s="179"/>
      <c r="X162" s="179"/>
      <c r="Y162" s="179"/>
      <c r="Z162" s="179"/>
      <c r="AA162" s="183"/>
      <c r="AT162" s="184" t="s">
        <v>216</v>
      </c>
      <c r="AU162" s="184" t="s">
        <v>87</v>
      </c>
      <c r="AV162" s="11" t="s">
        <v>82</v>
      </c>
      <c r="AW162" s="11" t="s">
        <v>32</v>
      </c>
      <c r="AX162" s="11" t="s">
        <v>75</v>
      </c>
      <c r="AY162" s="184" t="s">
        <v>192</v>
      </c>
    </row>
    <row r="163" spans="2:65" s="12" customFormat="1" ht="16.5" customHeight="1">
      <c r="B163" s="185"/>
      <c r="C163" s="186"/>
      <c r="D163" s="186"/>
      <c r="E163" s="187" t="s">
        <v>5</v>
      </c>
      <c r="F163" s="271" t="s">
        <v>1102</v>
      </c>
      <c r="G163" s="272"/>
      <c r="H163" s="272"/>
      <c r="I163" s="272"/>
      <c r="J163" s="186"/>
      <c r="K163" s="188">
        <v>33.386000000000003</v>
      </c>
      <c r="L163" s="186"/>
      <c r="M163" s="186"/>
      <c r="N163" s="186"/>
      <c r="O163" s="186"/>
      <c r="P163" s="186"/>
      <c r="Q163" s="186"/>
      <c r="R163" s="189"/>
      <c r="T163" s="190"/>
      <c r="U163" s="186"/>
      <c r="V163" s="186"/>
      <c r="W163" s="186"/>
      <c r="X163" s="186"/>
      <c r="Y163" s="186"/>
      <c r="Z163" s="186"/>
      <c r="AA163" s="191"/>
      <c r="AT163" s="192" t="s">
        <v>216</v>
      </c>
      <c r="AU163" s="192" t="s">
        <v>87</v>
      </c>
      <c r="AV163" s="12" t="s">
        <v>87</v>
      </c>
      <c r="AW163" s="12" t="s">
        <v>32</v>
      </c>
      <c r="AX163" s="12" t="s">
        <v>82</v>
      </c>
      <c r="AY163" s="192" t="s">
        <v>192</v>
      </c>
    </row>
    <row r="164" spans="2:65" s="1" customFormat="1" ht="38.25" customHeight="1">
      <c r="B164" s="142"/>
      <c r="C164" s="215" t="s">
        <v>275</v>
      </c>
      <c r="D164" s="215" t="s">
        <v>656</v>
      </c>
      <c r="E164" s="216" t="s">
        <v>1103</v>
      </c>
      <c r="F164" s="321" t="s">
        <v>1104</v>
      </c>
      <c r="G164" s="321"/>
      <c r="H164" s="321"/>
      <c r="I164" s="321"/>
      <c r="J164" s="217" t="s">
        <v>196</v>
      </c>
      <c r="K164" s="218">
        <v>38.393999999999998</v>
      </c>
      <c r="L164" s="319">
        <v>0</v>
      </c>
      <c r="M164" s="319"/>
      <c r="N164" s="320">
        <f>ROUND(L164*K164,2)</f>
        <v>0</v>
      </c>
      <c r="O164" s="267"/>
      <c r="P164" s="267"/>
      <c r="Q164" s="267"/>
      <c r="R164" s="145"/>
      <c r="T164" s="175" t="s">
        <v>5</v>
      </c>
      <c r="U164" s="48" t="s">
        <v>42</v>
      </c>
      <c r="V164" s="40"/>
      <c r="W164" s="176">
        <f>V164*K164</f>
        <v>0</v>
      </c>
      <c r="X164" s="176">
        <v>1.9000000000000001E-4</v>
      </c>
      <c r="Y164" s="176">
        <f>X164*K164</f>
        <v>7.2948600000000002E-3</v>
      </c>
      <c r="Z164" s="176">
        <v>0</v>
      </c>
      <c r="AA164" s="177">
        <f>Z164*K164</f>
        <v>0</v>
      </c>
      <c r="AR164" s="23" t="s">
        <v>436</v>
      </c>
      <c r="AT164" s="23" t="s">
        <v>656</v>
      </c>
      <c r="AU164" s="23" t="s">
        <v>87</v>
      </c>
      <c r="AY164" s="23" t="s">
        <v>192</v>
      </c>
      <c r="BE164" s="118">
        <f>IF(U164="základná",N164,0)</f>
        <v>0</v>
      </c>
      <c r="BF164" s="118">
        <f>IF(U164="znížená",N164,0)</f>
        <v>0</v>
      </c>
      <c r="BG164" s="118">
        <f>IF(U164="zákl. prenesená",N164,0)</f>
        <v>0</v>
      </c>
      <c r="BH164" s="118">
        <f>IF(U164="zníž. prenesená",N164,0)</f>
        <v>0</v>
      </c>
      <c r="BI164" s="118">
        <f>IF(U164="nulová",N164,0)</f>
        <v>0</v>
      </c>
      <c r="BJ164" s="23" t="s">
        <v>87</v>
      </c>
      <c r="BK164" s="118">
        <f>ROUND(L164*K164,2)</f>
        <v>0</v>
      </c>
      <c r="BL164" s="23" t="s">
        <v>294</v>
      </c>
      <c r="BM164" s="23" t="s">
        <v>1105</v>
      </c>
    </row>
    <row r="165" spans="2:65" s="1" customFormat="1" ht="38.25" customHeight="1">
      <c r="B165" s="142"/>
      <c r="C165" s="171" t="s">
        <v>285</v>
      </c>
      <c r="D165" s="171" t="s">
        <v>193</v>
      </c>
      <c r="E165" s="172" t="s">
        <v>1106</v>
      </c>
      <c r="F165" s="268" t="s">
        <v>1107</v>
      </c>
      <c r="G165" s="268"/>
      <c r="H165" s="268"/>
      <c r="I165" s="268"/>
      <c r="J165" s="173" t="s">
        <v>196</v>
      </c>
      <c r="K165" s="174">
        <v>46.884</v>
      </c>
      <c r="L165" s="277">
        <v>0</v>
      </c>
      <c r="M165" s="277"/>
      <c r="N165" s="267">
        <f>ROUND(L165*K165,2)</f>
        <v>0</v>
      </c>
      <c r="O165" s="267"/>
      <c r="P165" s="267"/>
      <c r="Q165" s="267"/>
      <c r="R165" s="145"/>
      <c r="T165" s="175" t="s">
        <v>5</v>
      </c>
      <c r="U165" s="48" t="s">
        <v>42</v>
      </c>
      <c r="V165" s="40"/>
      <c r="W165" s="176">
        <f>V165*K165</f>
        <v>0</v>
      </c>
      <c r="X165" s="176">
        <v>0</v>
      </c>
      <c r="Y165" s="176">
        <f>X165*K165</f>
        <v>0</v>
      </c>
      <c r="Z165" s="176">
        <v>0</v>
      </c>
      <c r="AA165" s="177">
        <f>Z165*K165</f>
        <v>0</v>
      </c>
      <c r="AR165" s="23" t="s">
        <v>294</v>
      </c>
      <c r="AT165" s="23" t="s">
        <v>193</v>
      </c>
      <c r="AU165" s="23" t="s">
        <v>87</v>
      </c>
      <c r="AY165" s="23" t="s">
        <v>192</v>
      </c>
      <c r="BE165" s="118">
        <f>IF(U165="základná",N165,0)</f>
        <v>0</v>
      </c>
      <c r="BF165" s="118">
        <f>IF(U165="znížená",N165,0)</f>
        <v>0</v>
      </c>
      <c r="BG165" s="118">
        <f>IF(U165="zákl. prenesená",N165,0)</f>
        <v>0</v>
      </c>
      <c r="BH165" s="118">
        <f>IF(U165="zníž. prenesená",N165,0)</f>
        <v>0</v>
      </c>
      <c r="BI165" s="118">
        <f>IF(U165="nulová",N165,0)</f>
        <v>0</v>
      </c>
      <c r="BJ165" s="23" t="s">
        <v>87</v>
      </c>
      <c r="BK165" s="118">
        <f>ROUND(L165*K165,2)</f>
        <v>0</v>
      </c>
      <c r="BL165" s="23" t="s">
        <v>294</v>
      </c>
      <c r="BM165" s="23" t="s">
        <v>1108</v>
      </c>
    </row>
    <row r="166" spans="2:65" s="11" customFormat="1" ht="16.5" customHeight="1">
      <c r="B166" s="178"/>
      <c r="C166" s="179"/>
      <c r="D166" s="179"/>
      <c r="E166" s="180" t="s">
        <v>5</v>
      </c>
      <c r="F166" s="269" t="s">
        <v>1101</v>
      </c>
      <c r="G166" s="270"/>
      <c r="H166" s="270"/>
      <c r="I166" s="270"/>
      <c r="J166" s="179"/>
      <c r="K166" s="180" t="s">
        <v>5</v>
      </c>
      <c r="L166" s="179"/>
      <c r="M166" s="179"/>
      <c r="N166" s="179"/>
      <c r="O166" s="179"/>
      <c r="P166" s="179"/>
      <c r="Q166" s="179"/>
      <c r="R166" s="181"/>
      <c r="T166" s="182"/>
      <c r="U166" s="179"/>
      <c r="V166" s="179"/>
      <c r="W166" s="179"/>
      <c r="X166" s="179"/>
      <c r="Y166" s="179"/>
      <c r="Z166" s="179"/>
      <c r="AA166" s="183"/>
      <c r="AT166" s="184" t="s">
        <v>216</v>
      </c>
      <c r="AU166" s="184" t="s">
        <v>87</v>
      </c>
      <c r="AV166" s="11" t="s">
        <v>82</v>
      </c>
      <c r="AW166" s="11" t="s">
        <v>32</v>
      </c>
      <c r="AX166" s="11" t="s">
        <v>75</v>
      </c>
      <c r="AY166" s="184" t="s">
        <v>192</v>
      </c>
    </row>
    <row r="167" spans="2:65" s="12" customFormat="1" ht="16.5" customHeight="1">
      <c r="B167" s="185"/>
      <c r="C167" s="186"/>
      <c r="D167" s="186"/>
      <c r="E167" s="187" t="s">
        <v>5</v>
      </c>
      <c r="F167" s="271" t="s">
        <v>1109</v>
      </c>
      <c r="G167" s="272"/>
      <c r="H167" s="272"/>
      <c r="I167" s="272"/>
      <c r="J167" s="186"/>
      <c r="K167" s="188">
        <v>41.95</v>
      </c>
      <c r="L167" s="186"/>
      <c r="M167" s="186"/>
      <c r="N167" s="186"/>
      <c r="O167" s="186"/>
      <c r="P167" s="186"/>
      <c r="Q167" s="186"/>
      <c r="R167" s="189"/>
      <c r="T167" s="190"/>
      <c r="U167" s="186"/>
      <c r="V167" s="186"/>
      <c r="W167" s="186"/>
      <c r="X167" s="186"/>
      <c r="Y167" s="186"/>
      <c r="Z167" s="186"/>
      <c r="AA167" s="191"/>
      <c r="AT167" s="192" t="s">
        <v>216</v>
      </c>
      <c r="AU167" s="192" t="s">
        <v>87</v>
      </c>
      <c r="AV167" s="12" t="s">
        <v>87</v>
      </c>
      <c r="AW167" s="12" t="s">
        <v>32</v>
      </c>
      <c r="AX167" s="12" t="s">
        <v>75</v>
      </c>
      <c r="AY167" s="192" t="s">
        <v>192</v>
      </c>
    </row>
    <row r="168" spans="2:65" s="12" customFormat="1" ht="16.5" customHeight="1">
      <c r="B168" s="185"/>
      <c r="C168" s="186"/>
      <c r="D168" s="186"/>
      <c r="E168" s="187" t="s">
        <v>5</v>
      </c>
      <c r="F168" s="271" t="s">
        <v>1110</v>
      </c>
      <c r="G168" s="272"/>
      <c r="H168" s="272"/>
      <c r="I168" s="272"/>
      <c r="J168" s="186"/>
      <c r="K168" s="188">
        <v>1.256</v>
      </c>
      <c r="L168" s="186"/>
      <c r="M168" s="186"/>
      <c r="N168" s="186"/>
      <c r="O168" s="186"/>
      <c r="P168" s="186"/>
      <c r="Q168" s="186"/>
      <c r="R168" s="189"/>
      <c r="T168" s="190"/>
      <c r="U168" s="186"/>
      <c r="V168" s="186"/>
      <c r="W168" s="186"/>
      <c r="X168" s="186"/>
      <c r="Y168" s="186"/>
      <c r="Z168" s="186"/>
      <c r="AA168" s="191"/>
      <c r="AT168" s="192" t="s">
        <v>216</v>
      </c>
      <c r="AU168" s="192" t="s">
        <v>87</v>
      </c>
      <c r="AV168" s="12" t="s">
        <v>87</v>
      </c>
      <c r="AW168" s="12" t="s">
        <v>32</v>
      </c>
      <c r="AX168" s="12" t="s">
        <v>75</v>
      </c>
      <c r="AY168" s="192" t="s">
        <v>192</v>
      </c>
    </row>
    <row r="169" spans="2:65" s="12" customFormat="1" ht="16.5" customHeight="1">
      <c r="B169" s="185"/>
      <c r="C169" s="186"/>
      <c r="D169" s="186"/>
      <c r="E169" s="187" t="s">
        <v>5</v>
      </c>
      <c r="F169" s="271" t="s">
        <v>1111</v>
      </c>
      <c r="G169" s="272"/>
      <c r="H169" s="272"/>
      <c r="I169" s="272"/>
      <c r="J169" s="186"/>
      <c r="K169" s="188">
        <v>3.6779999999999999</v>
      </c>
      <c r="L169" s="186"/>
      <c r="M169" s="186"/>
      <c r="N169" s="186"/>
      <c r="O169" s="186"/>
      <c r="P169" s="186"/>
      <c r="Q169" s="186"/>
      <c r="R169" s="189"/>
      <c r="T169" s="190"/>
      <c r="U169" s="186"/>
      <c r="V169" s="186"/>
      <c r="W169" s="186"/>
      <c r="X169" s="186"/>
      <c r="Y169" s="186"/>
      <c r="Z169" s="186"/>
      <c r="AA169" s="191"/>
      <c r="AT169" s="192" t="s">
        <v>216</v>
      </c>
      <c r="AU169" s="192" t="s">
        <v>87</v>
      </c>
      <c r="AV169" s="12" t="s">
        <v>87</v>
      </c>
      <c r="AW169" s="12" t="s">
        <v>32</v>
      </c>
      <c r="AX169" s="12" t="s">
        <v>75</v>
      </c>
      <c r="AY169" s="192" t="s">
        <v>192</v>
      </c>
    </row>
    <row r="170" spans="2:65" s="13" customFormat="1" ht="16.5" customHeight="1">
      <c r="B170" s="193"/>
      <c r="C170" s="194"/>
      <c r="D170" s="194"/>
      <c r="E170" s="195" t="s">
        <v>5</v>
      </c>
      <c r="F170" s="275" t="s">
        <v>249</v>
      </c>
      <c r="G170" s="276"/>
      <c r="H170" s="276"/>
      <c r="I170" s="276"/>
      <c r="J170" s="194"/>
      <c r="K170" s="196">
        <v>46.884</v>
      </c>
      <c r="L170" s="194"/>
      <c r="M170" s="194"/>
      <c r="N170" s="194"/>
      <c r="O170" s="194"/>
      <c r="P170" s="194"/>
      <c r="Q170" s="194"/>
      <c r="R170" s="197"/>
      <c r="T170" s="198"/>
      <c r="U170" s="194"/>
      <c r="V170" s="194"/>
      <c r="W170" s="194"/>
      <c r="X170" s="194"/>
      <c r="Y170" s="194"/>
      <c r="Z170" s="194"/>
      <c r="AA170" s="199"/>
      <c r="AT170" s="200" t="s">
        <v>216</v>
      </c>
      <c r="AU170" s="200" t="s">
        <v>87</v>
      </c>
      <c r="AV170" s="13" t="s">
        <v>197</v>
      </c>
      <c r="AW170" s="13" t="s">
        <v>32</v>
      </c>
      <c r="AX170" s="13" t="s">
        <v>82</v>
      </c>
      <c r="AY170" s="200" t="s">
        <v>192</v>
      </c>
    </row>
    <row r="171" spans="2:65" s="1" customFormat="1" ht="38.25" customHeight="1">
      <c r="B171" s="142"/>
      <c r="C171" s="215" t="s">
        <v>294</v>
      </c>
      <c r="D171" s="215" t="s">
        <v>656</v>
      </c>
      <c r="E171" s="216" t="s">
        <v>1112</v>
      </c>
      <c r="F171" s="321" t="s">
        <v>1113</v>
      </c>
      <c r="G171" s="321"/>
      <c r="H171" s="321"/>
      <c r="I171" s="321"/>
      <c r="J171" s="217" t="s">
        <v>196</v>
      </c>
      <c r="K171" s="218">
        <v>53.917000000000002</v>
      </c>
      <c r="L171" s="319">
        <v>0</v>
      </c>
      <c r="M171" s="319"/>
      <c r="N171" s="320">
        <f t="shared" ref="N171:N176" si="5">ROUND(L171*K171,2)</f>
        <v>0</v>
      </c>
      <c r="O171" s="267"/>
      <c r="P171" s="267"/>
      <c r="Q171" s="267"/>
      <c r="R171" s="145"/>
      <c r="T171" s="175" t="s">
        <v>5</v>
      </c>
      <c r="U171" s="48" t="s">
        <v>42</v>
      </c>
      <c r="V171" s="40"/>
      <c r="W171" s="176">
        <f t="shared" ref="W171:W176" si="6">V171*K171</f>
        <v>0</v>
      </c>
      <c r="X171" s="176">
        <v>1.9E-3</v>
      </c>
      <c r="Y171" s="176">
        <f t="shared" ref="Y171:Y176" si="7">X171*K171</f>
        <v>0.1024423</v>
      </c>
      <c r="Z171" s="176">
        <v>0</v>
      </c>
      <c r="AA171" s="177">
        <f t="shared" ref="AA171:AA176" si="8">Z171*K171</f>
        <v>0</v>
      </c>
      <c r="AR171" s="23" t="s">
        <v>436</v>
      </c>
      <c r="AT171" s="23" t="s">
        <v>656</v>
      </c>
      <c r="AU171" s="23" t="s">
        <v>87</v>
      </c>
      <c r="AY171" s="23" t="s">
        <v>192</v>
      </c>
      <c r="BE171" s="118">
        <f t="shared" ref="BE171:BE176" si="9">IF(U171="základná",N171,0)</f>
        <v>0</v>
      </c>
      <c r="BF171" s="118">
        <f t="shared" ref="BF171:BF176" si="10">IF(U171="znížená",N171,0)</f>
        <v>0</v>
      </c>
      <c r="BG171" s="118">
        <f t="shared" ref="BG171:BG176" si="11">IF(U171="zákl. prenesená",N171,0)</f>
        <v>0</v>
      </c>
      <c r="BH171" s="118">
        <f t="shared" ref="BH171:BH176" si="12">IF(U171="zníž. prenesená",N171,0)</f>
        <v>0</v>
      </c>
      <c r="BI171" s="118">
        <f t="shared" ref="BI171:BI176" si="13">IF(U171="nulová",N171,0)</f>
        <v>0</v>
      </c>
      <c r="BJ171" s="23" t="s">
        <v>87</v>
      </c>
      <c r="BK171" s="118">
        <f t="shared" ref="BK171:BK176" si="14">ROUND(L171*K171,2)</f>
        <v>0</v>
      </c>
      <c r="BL171" s="23" t="s">
        <v>294</v>
      </c>
      <c r="BM171" s="23" t="s">
        <v>1114</v>
      </c>
    </row>
    <row r="172" spans="2:65" s="1" customFormat="1" ht="25.5" customHeight="1">
      <c r="B172" s="142"/>
      <c r="C172" s="215" t="s">
        <v>300</v>
      </c>
      <c r="D172" s="215" t="s">
        <v>656</v>
      </c>
      <c r="E172" s="216" t="s">
        <v>1115</v>
      </c>
      <c r="F172" s="321" t="s">
        <v>1116</v>
      </c>
      <c r="G172" s="321"/>
      <c r="H172" s="321"/>
      <c r="I172" s="321"/>
      <c r="J172" s="217" t="s">
        <v>288</v>
      </c>
      <c r="K172" s="218">
        <v>147.21600000000001</v>
      </c>
      <c r="L172" s="319">
        <v>0</v>
      </c>
      <c r="M172" s="319"/>
      <c r="N172" s="320">
        <f t="shared" si="5"/>
        <v>0</v>
      </c>
      <c r="O172" s="267"/>
      <c r="P172" s="267"/>
      <c r="Q172" s="267"/>
      <c r="R172" s="145"/>
      <c r="T172" s="175" t="s">
        <v>5</v>
      </c>
      <c r="U172" s="48" t="s">
        <v>42</v>
      </c>
      <c r="V172" s="40"/>
      <c r="W172" s="176">
        <f t="shared" si="6"/>
        <v>0</v>
      </c>
      <c r="X172" s="176">
        <v>1.4999999999999999E-4</v>
      </c>
      <c r="Y172" s="176">
        <f t="shared" si="7"/>
        <v>2.2082399999999999E-2</v>
      </c>
      <c r="Z172" s="176">
        <v>0</v>
      </c>
      <c r="AA172" s="177">
        <f t="shared" si="8"/>
        <v>0</v>
      </c>
      <c r="AR172" s="23" t="s">
        <v>436</v>
      </c>
      <c r="AT172" s="23" t="s">
        <v>656</v>
      </c>
      <c r="AU172" s="23" t="s">
        <v>87</v>
      </c>
      <c r="AY172" s="23" t="s">
        <v>192</v>
      </c>
      <c r="BE172" s="118">
        <f t="shared" si="9"/>
        <v>0</v>
      </c>
      <c r="BF172" s="118">
        <f t="shared" si="10"/>
        <v>0</v>
      </c>
      <c r="BG172" s="118">
        <f t="shared" si="11"/>
        <v>0</v>
      </c>
      <c r="BH172" s="118">
        <f t="shared" si="12"/>
        <v>0</v>
      </c>
      <c r="BI172" s="118">
        <f t="shared" si="13"/>
        <v>0</v>
      </c>
      <c r="BJ172" s="23" t="s">
        <v>87</v>
      </c>
      <c r="BK172" s="118">
        <f t="shared" si="14"/>
        <v>0</v>
      </c>
      <c r="BL172" s="23" t="s">
        <v>294</v>
      </c>
      <c r="BM172" s="23" t="s">
        <v>1117</v>
      </c>
    </row>
    <row r="173" spans="2:65" s="1" customFormat="1" ht="25.5" customHeight="1">
      <c r="B173" s="142"/>
      <c r="C173" s="171" t="s">
        <v>308</v>
      </c>
      <c r="D173" s="171" t="s">
        <v>193</v>
      </c>
      <c r="E173" s="172" t="s">
        <v>1118</v>
      </c>
      <c r="F173" s="268" t="s">
        <v>1119</v>
      </c>
      <c r="G173" s="268"/>
      <c r="H173" s="268"/>
      <c r="I173" s="268"/>
      <c r="J173" s="173" t="s">
        <v>288</v>
      </c>
      <c r="K173" s="174">
        <v>1</v>
      </c>
      <c r="L173" s="277">
        <v>0</v>
      </c>
      <c r="M173" s="277"/>
      <c r="N173" s="267">
        <f t="shared" si="5"/>
        <v>0</v>
      </c>
      <c r="O173" s="267"/>
      <c r="P173" s="267"/>
      <c r="Q173" s="267"/>
      <c r="R173" s="145"/>
      <c r="T173" s="175" t="s">
        <v>5</v>
      </c>
      <c r="U173" s="48" t="s">
        <v>42</v>
      </c>
      <c r="V173" s="40"/>
      <c r="W173" s="176">
        <f t="shared" si="6"/>
        <v>0</v>
      </c>
      <c r="X173" s="176">
        <v>6.0000000000000002E-5</v>
      </c>
      <c r="Y173" s="176">
        <f t="shared" si="7"/>
        <v>6.0000000000000002E-5</v>
      </c>
      <c r="Z173" s="176">
        <v>0</v>
      </c>
      <c r="AA173" s="177">
        <f t="shared" si="8"/>
        <v>0</v>
      </c>
      <c r="AR173" s="23" t="s">
        <v>294</v>
      </c>
      <c r="AT173" s="23" t="s">
        <v>193</v>
      </c>
      <c r="AU173" s="23" t="s">
        <v>87</v>
      </c>
      <c r="AY173" s="23" t="s">
        <v>192</v>
      </c>
      <c r="BE173" s="118">
        <f t="shared" si="9"/>
        <v>0</v>
      </c>
      <c r="BF173" s="118">
        <f t="shared" si="10"/>
        <v>0</v>
      </c>
      <c r="BG173" s="118">
        <f t="shared" si="11"/>
        <v>0</v>
      </c>
      <c r="BH173" s="118">
        <f t="shared" si="12"/>
        <v>0</v>
      </c>
      <c r="BI173" s="118">
        <f t="shared" si="13"/>
        <v>0</v>
      </c>
      <c r="BJ173" s="23" t="s">
        <v>87</v>
      </c>
      <c r="BK173" s="118">
        <f t="shared" si="14"/>
        <v>0</v>
      </c>
      <c r="BL173" s="23" t="s">
        <v>294</v>
      </c>
      <c r="BM173" s="23" t="s">
        <v>1120</v>
      </c>
    </row>
    <row r="174" spans="2:65" s="1" customFormat="1" ht="25.5" customHeight="1">
      <c r="B174" s="142"/>
      <c r="C174" s="215" t="s">
        <v>314</v>
      </c>
      <c r="D174" s="215" t="s">
        <v>656</v>
      </c>
      <c r="E174" s="216" t="s">
        <v>1121</v>
      </c>
      <c r="F174" s="321" t="s">
        <v>1122</v>
      </c>
      <c r="G174" s="321"/>
      <c r="H174" s="321"/>
      <c r="I174" s="321"/>
      <c r="J174" s="217" t="s">
        <v>288</v>
      </c>
      <c r="K174" s="218">
        <v>1</v>
      </c>
      <c r="L174" s="319">
        <v>0</v>
      </c>
      <c r="M174" s="319"/>
      <c r="N174" s="320">
        <f t="shared" si="5"/>
        <v>0</v>
      </c>
      <c r="O174" s="267"/>
      <c r="P174" s="267"/>
      <c r="Q174" s="267"/>
      <c r="R174" s="145"/>
      <c r="T174" s="175" t="s">
        <v>5</v>
      </c>
      <c r="U174" s="48" t="s">
        <v>42</v>
      </c>
      <c r="V174" s="40"/>
      <c r="W174" s="176">
        <f t="shared" si="6"/>
        <v>0</v>
      </c>
      <c r="X174" s="176">
        <v>4.0999999999999999E-4</v>
      </c>
      <c r="Y174" s="176">
        <f t="shared" si="7"/>
        <v>4.0999999999999999E-4</v>
      </c>
      <c r="Z174" s="176">
        <v>0</v>
      </c>
      <c r="AA174" s="177">
        <f t="shared" si="8"/>
        <v>0</v>
      </c>
      <c r="AR174" s="23" t="s">
        <v>436</v>
      </c>
      <c r="AT174" s="23" t="s">
        <v>656</v>
      </c>
      <c r="AU174" s="23" t="s">
        <v>87</v>
      </c>
      <c r="AY174" s="23" t="s">
        <v>192</v>
      </c>
      <c r="BE174" s="118">
        <f t="shared" si="9"/>
        <v>0</v>
      </c>
      <c r="BF174" s="118">
        <f t="shared" si="10"/>
        <v>0</v>
      </c>
      <c r="BG174" s="118">
        <f t="shared" si="11"/>
        <v>0</v>
      </c>
      <c r="BH174" s="118">
        <f t="shared" si="12"/>
        <v>0</v>
      </c>
      <c r="BI174" s="118">
        <f t="shared" si="13"/>
        <v>0</v>
      </c>
      <c r="BJ174" s="23" t="s">
        <v>87</v>
      </c>
      <c r="BK174" s="118">
        <f t="shared" si="14"/>
        <v>0</v>
      </c>
      <c r="BL174" s="23" t="s">
        <v>294</v>
      </c>
      <c r="BM174" s="23" t="s">
        <v>1123</v>
      </c>
    </row>
    <row r="175" spans="2:65" s="1" customFormat="1" ht="25.5" customHeight="1">
      <c r="B175" s="142"/>
      <c r="C175" s="215" t="s">
        <v>10</v>
      </c>
      <c r="D175" s="215" t="s">
        <v>656</v>
      </c>
      <c r="E175" s="216" t="s">
        <v>1124</v>
      </c>
      <c r="F175" s="321" t="s">
        <v>1125</v>
      </c>
      <c r="G175" s="321"/>
      <c r="H175" s="321"/>
      <c r="I175" s="321"/>
      <c r="J175" s="217" t="s">
        <v>288</v>
      </c>
      <c r="K175" s="218">
        <v>5</v>
      </c>
      <c r="L175" s="319">
        <v>0</v>
      </c>
      <c r="M175" s="319"/>
      <c r="N175" s="320">
        <f t="shared" si="5"/>
        <v>0</v>
      </c>
      <c r="O175" s="267"/>
      <c r="P175" s="267"/>
      <c r="Q175" s="267"/>
      <c r="R175" s="145"/>
      <c r="T175" s="175" t="s">
        <v>5</v>
      </c>
      <c r="U175" s="48" t="s">
        <v>42</v>
      </c>
      <c r="V175" s="40"/>
      <c r="W175" s="176">
        <f t="shared" si="6"/>
        <v>0</v>
      </c>
      <c r="X175" s="176">
        <v>1E-4</v>
      </c>
      <c r="Y175" s="176">
        <f t="shared" si="7"/>
        <v>5.0000000000000001E-4</v>
      </c>
      <c r="Z175" s="176">
        <v>0</v>
      </c>
      <c r="AA175" s="177">
        <f t="shared" si="8"/>
        <v>0</v>
      </c>
      <c r="AR175" s="23" t="s">
        <v>436</v>
      </c>
      <c r="AT175" s="23" t="s">
        <v>656</v>
      </c>
      <c r="AU175" s="23" t="s">
        <v>87</v>
      </c>
      <c r="AY175" s="23" t="s">
        <v>192</v>
      </c>
      <c r="BE175" s="118">
        <f t="shared" si="9"/>
        <v>0</v>
      </c>
      <c r="BF175" s="118">
        <f t="shared" si="10"/>
        <v>0</v>
      </c>
      <c r="BG175" s="118">
        <f t="shared" si="11"/>
        <v>0</v>
      </c>
      <c r="BH175" s="118">
        <f t="shared" si="12"/>
        <v>0</v>
      </c>
      <c r="BI175" s="118">
        <f t="shared" si="13"/>
        <v>0</v>
      </c>
      <c r="BJ175" s="23" t="s">
        <v>87</v>
      </c>
      <c r="BK175" s="118">
        <f t="shared" si="14"/>
        <v>0</v>
      </c>
      <c r="BL175" s="23" t="s">
        <v>294</v>
      </c>
      <c r="BM175" s="23" t="s">
        <v>1126</v>
      </c>
    </row>
    <row r="176" spans="2:65" s="1" customFormat="1" ht="38.25" customHeight="1">
      <c r="B176" s="142"/>
      <c r="C176" s="171" t="s">
        <v>325</v>
      </c>
      <c r="D176" s="171" t="s">
        <v>193</v>
      </c>
      <c r="E176" s="172" t="s">
        <v>1127</v>
      </c>
      <c r="F176" s="268" t="s">
        <v>1128</v>
      </c>
      <c r="G176" s="268"/>
      <c r="H176" s="268"/>
      <c r="I176" s="268"/>
      <c r="J176" s="173" t="s">
        <v>467</v>
      </c>
      <c r="K176" s="174">
        <v>24.9</v>
      </c>
      <c r="L176" s="277">
        <v>0</v>
      </c>
      <c r="M176" s="277"/>
      <c r="N176" s="267">
        <f t="shared" si="5"/>
        <v>0</v>
      </c>
      <c r="O176" s="267"/>
      <c r="P176" s="267"/>
      <c r="Q176" s="267"/>
      <c r="R176" s="145"/>
      <c r="T176" s="175" t="s">
        <v>5</v>
      </c>
      <c r="U176" s="48" t="s">
        <v>42</v>
      </c>
      <c r="V176" s="40"/>
      <c r="W176" s="176">
        <f t="shared" si="6"/>
        <v>0</v>
      </c>
      <c r="X176" s="176">
        <v>5.0000000000000002E-5</v>
      </c>
      <c r="Y176" s="176">
        <f t="shared" si="7"/>
        <v>1.245E-3</v>
      </c>
      <c r="Z176" s="176">
        <v>0</v>
      </c>
      <c r="AA176" s="177">
        <f t="shared" si="8"/>
        <v>0</v>
      </c>
      <c r="AR176" s="23" t="s">
        <v>294</v>
      </c>
      <c r="AT176" s="23" t="s">
        <v>193</v>
      </c>
      <c r="AU176" s="23" t="s">
        <v>87</v>
      </c>
      <c r="AY176" s="23" t="s">
        <v>192</v>
      </c>
      <c r="BE176" s="118">
        <f t="shared" si="9"/>
        <v>0</v>
      </c>
      <c r="BF176" s="118">
        <f t="shared" si="10"/>
        <v>0</v>
      </c>
      <c r="BG176" s="118">
        <f t="shared" si="11"/>
        <v>0</v>
      </c>
      <c r="BH176" s="118">
        <f t="shared" si="12"/>
        <v>0</v>
      </c>
      <c r="BI176" s="118">
        <f t="shared" si="13"/>
        <v>0</v>
      </c>
      <c r="BJ176" s="23" t="s">
        <v>87</v>
      </c>
      <c r="BK176" s="118">
        <f t="shared" si="14"/>
        <v>0</v>
      </c>
      <c r="BL176" s="23" t="s">
        <v>294</v>
      </c>
      <c r="BM176" s="23" t="s">
        <v>1129</v>
      </c>
    </row>
    <row r="177" spans="2:65" s="12" customFormat="1" ht="16.5" customHeight="1">
      <c r="B177" s="185"/>
      <c r="C177" s="186"/>
      <c r="D177" s="186"/>
      <c r="E177" s="187" t="s">
        <v>5</v>
      </c>
      <c r="F177" s="317" t="s">
        <v>1130</v>
      </c>
      <c r="G177" s="318"/>
      <c r="H177" s="318"/>
      <c r="I177" s="318"/>
      <c r="J177" s="186"/>
      <c r="K177" s="188">
        <v>24.9</v>
      </c>
      <c r="L177" s="186"/>
      <c r="M177" s="186"/>
      <c r="N177" s="186"/>
      <c r="O177" s="186"/>
      <c r="P177" s="186"/>
      <c r="Q177" s="186"/>
      <c r="R177" s="189"/>
      <c r="T177" s="190"/>
      <c r="U177" s="186"/>
      <c r="V177" s="186"/>
      <c r="W177" s="186"/>
      <c r="X177" s="186"/>
      <c r="Y177" s="186"/>
      <c r="Z177" s="186"/>
      <c r="AA177" s="191"/>
      <c r="AT177" s="192" t="s">
        <v>216</v>
      </c>
      <c r="AU177" s="192" t="s">
        <v>87</v>
      </c>
      <c r="AV177" s="12" t="s">
        <v>87</v>
      </c>
      <c r="AW177" s="12" t="s">
        <v>32</v>
      </c>
      <c r="AX177" s="12" t="s">
        <v>82</v>
      </c>
      <c r="AY177" s="192" t="s">
        <v>192</v>
      </c>
    </row>
    <row r="178" spans="2:65" s="1" customFormat="1" ht="25.5" customHeight="1">
      <c r="B178" s="142"/>
      <c r="C178" s="215" t="s">
        <v>330</v>
      </c>
      <c r="D178" s="215" t="s">
        <v>656</v>
      </c>
      <c r="E178" s="216" t="s">
        <v>1115</v>
      </c>
      <c r="F178" s="321" t="s">
        <v>1116</v>
      </c>
      <c r="G178" s="321"/>
      <c r="H178" s="321"/>
      <c r="I178" s="321"/>
      <c r="J178" s="217" t="s">
        <v>288</v>
      </c>
      <c r="K178" s="218">
        <v>199.2</v>
      </c>
      <c r="L178" s="319">
        <v>0</v>
      </c>
      <c r="M178" s="319"/>
      <c r="N178" s="320">
        <f>ROUND(L178*K178,2)</f>
        <v>0</v>
      </c>
      <c r="O178" s="267"/>
      <c r="P178" s="267"/>
      <c r="Q178" s="267"/>
      <c r="R178" s="145"/>
      <c r="T178" s="175" t="s">
        <v>5</v>
      </c>
      <c r="U178" s="48" t="s">
        <v>42</v>
      </c>
      <c r="V178" s="40"/>
      <c r="W178" s="176">
        <f>V178*K178</f>
        <v>0</v>
      </c>
      <c r="X178" s="176">
        <v>1.4999999999999999E-4</v>
      </c>
      <c r="Y178" s="176">
        <f>X178*K178</f>
        <v>2.9879999999999997E-2</v>
      </c>
      <c r="Z178" s="176">
        <v>0</v>
      </c>
      <c r="AA178" s="177">
        <f>Z178*K178</f>
        <v>0</v>
      </c>
      <c r="AR178" s="23" t="s">
        <v>436</v>
      </c>
      <c r="AT178" s="23" t="s">
        <v>656</v>
      </c>
      <c r="AU178" s="23" t="s">
        <v>87</v>
      </c>
      <c r="AY178" s="23" t="s">
        <v>192</v>
      </c>
      <c r="BE178" s="118">
        <f>IF(U178="základná",N178,0)</f>
        <v>0</v>
      </c>
      <c r="BF178" s="118">
        <f>IF(U178="znížená",N178,0)</f>
        <v>0</v>
      </c>
      <c r="BG178" s="118">
        <f>IF(U178="zákl. prenesená",N178,0)</f>
        <v>0</v>
      </c>
      <c r="BH178" s="118">
        <f>IF(U178="zníž. prenesená",N178,0)</f>
        <v>0</v>
      </c>
      <c r="BI178" s="118">
        <f>IF(U178="nulová",N178,0)</f>
        <v>0</v>
      </c>
      <c r="BJ178" s="23" t="s">
        <v>87</v>
      </c>
      <c r="BK178" s="118">
        <f>ROUND(L178*K178,2)</f>
        <v>0</v>
      </c>
      <c r="BL178" s="23" t="s">
        <v>294</v>
      </c>
      <c r="BM178" s="23" t="s">
        <v>1131</v>
      </c>
    </row>
    <row r="179" spans="2:65" s="1" customFormat="1" ht="51" customHeight="1">
      <c r="B179" s="142"/>
      <c r="C179" s="171" t="s">
        <v>334</v>
      </c>
      <c r="D179" s="171" t="s">
        <v>193</v>
      </c>
      <c r="E179" s="172" t="s">
        <v>1132</v>
      </c>
      <c r="F179" s="268" t="s">
        <v>1133</v>
      </c>
      <c r="G179" s="268"/>
      <c r="H179" s="268"/>
      <c r="I179" s="268"/>
      <c r="J179" s="173" t="s">
        <v>467</v>
      </c>
      <c r="K179" s="174">
        <v>18.39</v>
      </c>
      <c r="L179" s="277">
        <v>0</v>
      </c>
      <c r="M179" s="277"/>
      <c r="N179" s="267">
        <f>ROUND(L179*K179,2)</f>
        <v>0</v>
      </c>
      <c r="O179" s="267"/>
      <c r="P179" s="267"/>
      <c r="Q179" s="267"/>
      <c r="R179" s="145"/>
      <c r="T179" s="175" t="s">
        <v>5</v>
      </c>
      <c r="U179" s="48" t="s">
        <v>42</v>
      </c>
      <c r="V179" s="40"/>
      <c r="W179" s="176">
        <f>V179*K179</f>
        <v>0</v>
      </c>
      <c r="X179" s="176">
        <v>1.3999999999999999E-4</v>
      </c>
      <c r="Y179" s="176">
        <f>X179*K179</f>
        <v>2.5745999999999998E-3</v>
      </c>
      <c r="Z179" s="176">
        <v>0</v>
      </c>
      <c r="AA179" s="177">
        <f>Z179*K179</f>
        <v>0</v>
      </c>
      <c r="AR179" s="23" t="s">
        <v>294</v>
      </c>
      <c r="AT179" s="23" t="s">
        <v>193</v>
      </c>
      <c r="AU179" s="23" t="s">
        <v>87</v>
      </c>
      <c r="AY179" s="23" t="s">
        <v>192</v>
      </c>
      <c r="BE179" s="118">
        <f>IF(U179="základná",N179,0)</f>
        <v>0</v>
      </c>
      <c r="BF179" s="118">
        <f>IF(U179="znížená",N179,0)</f>
        <v>0</v>
      </c>
      <c r="BG179" s="118">
        <f>IF(U179="zákl. prenesená",N179,0)</f>
        <v>0</v>
      </c>
      <c r="BH179" s="118">
        <f>IF(U179="zníž. prenesená",N179,0)</f>
        <v>0</v>
      </c>
      <c r="BI179" s="118">
        <f>IF(U179="nulová",N179,0)</f>
        <v>0</v>
      </c>
      <c r="BJ179" s="23" t="s">
        <v>87</v>
      </c>
      <c r="BK179" s="118">
        <f>ROUND(L179*K179,2)</f>
        <v>0</v>
      </c>
      <c r="BL179" s="23" t="s">
        <v>294</v>
      </c>
      <c r="BM179" s="23" t="s">
        <v>1134</v>
      </c>
    </row>
    <row r="180" spans="2:65" s="12" customFormat="1" ht="16.5" customHeight="1">
      <c r="B180" s="185"/>
      <c r="C180" s="186"/>
      <c r="D180" s="186"/>
      <c r="E180" s="187" t="s">
        <v>5</v>
      </c>
      <c r="F180" s="317" t="s">
        <v>1135</v>
      </c>
      <c r="G180" s="318"/>
      <c r="H180" s="318"/>
      <c r="I180" s="318"/>
      <c r="J180" s="186"/>
      <c r="K180" s="188">
        <v>18.39</v>
      </c>
      <c r="L180" s="186"/>
      <c r="M180" s="186"/>
      <c r="N180" s="186"/>
      <c r="O180" s="186"/>
      <c r="P180" s="186"/>
      <c r="Q180" s="186"/>
      <c r="R180" s="189"/>
      <c r="T180" s="190"/>
      <c r="U180" s="186"/>
      <c r="V180" s="186"/>
      <c r="W180" s="186"/>
      <c r="X180" s="186"/>
      <c r="Y180" s="186"/>
      <c r="Z180" s="186"/>
      <c r="AA180" s="191"/>
      <c r="AT180" s="192" t="s">
        <v>216</v>
      </c>
      <c r="AU180" s="192" t="s">
        <v>87</v>
      </c>
      <c r="AV180" s="12" t="s">
        <v>87</v>
      </c>
      <c r="AW180" s="12" t="s">
        <v>32</v>
      </c>
      <c r="AX180" s="12" t="s">
        <v>82</v>
      </c>
      <c r="AY180" s="192" t="s">
        <v>192</v>
      </c>
    </row>
    <row r="181" spans="2:65" s="1" customFormat="1" ht="25.5" customHeight="1">
      <c r="B181" s="142"/>
      <c r="C181" s="215" t="s">
        <v>339</v>
      </c>
      <c r="D181" s="215" t="s">
        <v>656</v>
      </c>
      <c r="E181" s="216" t="s">
        <v>1136</v>
      </c>
      <c r="F181" s="321" t="s">
        <v>1137</v>
      </c>
      <c r="G181" s="321"/>
      <c r="H181" s="321"/>
      <c r="I181" s="321"/>
      <c r="J181" s="217" t="s">
        <v>288</v>
      </c>
      <c r="K181" s="218">
        <v>147.12</v>
      </c>
      <c r="L181" s="319">
        <v>0</v>
      </c>
      <c r="M181" s="319"/>
      <c r="N181" s="320">
        <f t="shared" ref="N181:N186" si="15">ROUND(L181*K181,2)</f>
        <v>0</v>
      </c>
      <c r="O181" s="267"/>
      <c r="P181" s="267"/>
      <c r="Q181" s="267"/>
      <c r="R181" s="145"/>
      <c r="T181" s="175" t="s">
        <v>5</v>
      </c>
      <c r="U181" s="48" t="s">
        <v>42</v>
      </c>
      <c r="V181" s="40"/>
      <c r="W181" s="176">
        <f t="shared" ref="W181:W186" si="16">V181*K181</f>
        <v>0</v>
      </c>
      <c r="X181" s="176">
        <v>3.5E-4</v>
      </c>
      <c r="Y181" s="176">
        <f t="shared" ref="Y181:Y186" si="17">X181*K181</f>
        <v>5.1492000000000003E-2</v>
      </c>
      <c r="Z181" s="176">
        <v>0</v>
      </c>
      <c r="AA181" s="177">
        <f t="shared" ref="AA181:AA186" si="18">Z181*K181</f>
        <v>0</v>
      </c>
      <c r="AR181" s="23" t="s">
        <v>436</v>
      </c>
      <c r="AT181" s="23" t="s">
        <v>656</v>
      </c>
      <c r="AU181" s="23" t="s">
        <v>87</v>
      </c>
      <c r="AY181" s="23" t="s">
        <v>192</v>
      </c>
      <c r="BE181" s="118">
        <f t="shared" ref="BE181:BE186" si="19">IF(U181="základná",N181,0)</f>
        <v>0</v>
      </c>
      <c r="BF181" s="118">
        <f t="shared" ref="BF181:BF186" si="20">IF(U181="znížená",N181,0)</f>
        <v>0</v>
      </c>
      <c r="BG181" s="118">
        <f t="shared" ref="BG181:BG186" si="21">IF(U181="zákl. prenesená",N181,0)</f>
        <v>0</v>
      </c>
      <c r="BH181" s="118">
        <f t="shared" ref="BH181:BH186" si="22">IF(U181="zníž. prenesená",N181,0)</f>
        <v>0</v>
      </c>
      <c r="BI181" s="118">
        <f t="shared" ref="BI181:BI186" si="23">IF(U181="nulová",N181,0)</f>
        <v>0</v>
      </c>
      <c r="BJ181" s="23" t="s">
        <v>87</v>
      </c>
      <c r="BK181" s="118">
        <f t="shared" ref="BK181:BK186" si="24">ROUND(L181*K181,2)</f>
        <v>0</v>
      </c>
      <c r="BL181" s="23" t="s">
        <v>294</v>
      </c>
      <c r="BM181" s="23" t="s">
        <v>1138</v>
      </c>
    </row>
    <row r="182" spans="2:65" s="1" customFormat="1" ht="38.25" customHeight="1">
      <c r="B182" s="142"/>
      <c r="C182" s="171" t="s">
        <v>345</v>
      </c>
      <c r="D182" s="171" t="s">
        <v>193</v>
      </c>
      <c r="E182" s="172" t="s">
        <v>1139</v>
      </c>
      <c r="F182" s="268" t="s">
        <v>1140</v>
      </c>
      <c r="G182" s="268"/>
      <c r="H182" s="268"/>
      <c r="I182" s="268"/>
      <c r="J182" s="173" t="s">
        <v>467</v>
      </c>
      <c r="K182" s="174">
        <v>6.28</v>
      </c>
      <c r="L182" s="277">
        <v>0</v>
      </c>
      <c r="M182" s="277"/>
      <c r="N182" s="267">
        <f t="shared" si="15"/>
        <v>0</v>
      </c>
      <c r="O182" s="267"/>
      <c r="P182" s="267"/>
      <c r="Q182" s="267"/>
      <c r="R182" s="145"/>
      <c r="T182" s="175" t="s">
        <v>5</v>
      </c>
      <c r="U182" s="48" t="s">
        <v>42</v>
      </c>
      <c r="V182" s="40"/>
      <c r="W182" s="176">
        <f t="shared" si="16"/>
        <v>0</v>
      </c>
      <c r="X182" s="176">
        <v>1.3999999999999999E-4</v>
      </c>
      <c r="Y182" s="176">
        <f t="shared" si="17"/>
        <v>8.7920000000000001E-4</v>
      </c>
      <c r="Z182" s="176">
        <v>0</v>
      </c>
      <c r="AA182" s="177">
        <f t="shared" si="18"/>
        <v>0</v>
      </c>
      <c r="AR182" s="23" t="s">
        <v>294</v>
      </c>
      <c r="AT182" s="23" t="s">
        <v>193</v>
      </c>
      <c r="AU182" s="23" t="s">
        <v>87</v>
      </c>
      <c r="AY182" s="23" t="s">
        <v>192</v>
      </c>
      <c r="BE182" s="118">
        <f t="shared" si="19"/>
        <v>0</v>
      </c>
      <c r="BF182" s="118">
        <f t="shared" si="20"/>
        <v>0</v>
      </c>
      <c r="BG182" s="118">
        <f t="shared" si="21"/>
        <v>0</v>
      </c>
      <c r="BH182" s="118">
        <f t="shared" si="22"/>
        <v>0</v>
      </c>
      <c r="BI182" s="118">
        <f t="shared" si="23"/>
        <v>0</v>
      </c>
      <c r="BJ182" s="23" t="s">
        <v>87</v>
      </c>
      <c r="BK182" s="118">
        <f t="shared" si="24"/>
        <v>0</v>
      </c>
      <c r="BL182" s="23" t="s">
        <v>294</v>
      </c>
      <c r="BM182" s="23" t="s">
        <v>1141</v>
      </c>
    </row>
    <row r="183" spans="2:65" s="1" customFormat="1" ht="25.5" customHeight="1">
      <c r="B183" s="142"/>
      <c r="C183" s="215" t="s">
        <v>349</v>
      </c>
      <c r="D183" s="215" t="s">
        <v>656</v>
      </c>
      <c r="E183" s="216" t="s">
        <v>1115</v>
      </c>
      <c r="F183" s="321" t="s">
        <v>1116</v>
      </c>
      <c r="G183" s="321"/>
      <c r="H183" s="321"/>
      <c r="I183" s="321"/>
      <c r="J183" s="217" t="s">
        <v>288</v>
      </c>
      <c r="K183" s="218">
        <v>50.24</v>
      </c>
      <c r="L183" s="319">
        <v>0</v>
      </c>
      <c r="M183" s="319"/>
      <c r="N183" s="320">
        <f t="shared" si="15"/>
        <v>0</v>
      </c>
      <c r="O183" s="267"/>
      <c r="P183" s="267"/>
      <c r="Q183" s="267"/>
      <c r="R183" s="145"/>
      <c r="T183" s="175" t="s">
        <v>5</v>
      </c>
      <c r="U183" s="48" t="s">
        <v>42</v>
      </c>
      <c r="V183" s="40"/>
      <c r="W183" s="176">
        <f t="shared" si="16"/>
        <v>0</v>
      </c>
      <c r="X183" s="176">
        <v>1.4999999999999999E-4</v>
      </c>
      <c r="Y183" s="176">
        <f t="shared" si="17"/>
        <v>7.5359999999999993E-3</v>
      </c>
      <c r="Z183" s="176">
        <v>0</v>
      </c>
      <c r="AA183" s="177">
        <f t="shared" si="18"/>
        <v>0</v>
      </c>
      <c r="AR183" s="23" t="s">
        <v>436</v>
      </c>
      <c r="AT183" s="23" t="s">
        <v>656</v>
      </c>
      <c r="AU183" s="23" t="s">
        <v>87</v>
      </c>
      <c r="AY183" s="23" t="s">
        <v>192</v>
      </c>
      <c r="BE183" s="118">
        <f t="shared" si="19"/>
        <v>0</v>
      </c>
      <c r="BF183" s="118">
        <f t="shared" si="20"/>
        <v>0</v>
      </c>
      <c r="BG183" s="118">
        <f t="shared" si="21"/>
        <v>0</v>
      </c>
      <c r="BH183" s="118">
        <f t="shared" si="22"/>
        <v>0</v>
      </c>
      <c r="BI183" s="118">
        <f t="shared" si="23"/>
        <v>0</v>
      </c>
      <c r="BJ183" s="23" t="s">
        <v>87</v>
      </c>
      <c r="BK183" s="118">
        <f t="shared" si="24"/>
        <v>0</v>
      </c>
      <c r="BL183" s="23" t="s">
        <v>294</v>
      </c>
      <c r="BM183" s="23" t="s">
        <v>1142</v>
      </c>
    </row>
    <row r="184" spans="2:65" s="1" customFormat="1" ht="25.5" customHeight="1">
      <c r="B184" s="142"/>
      <c r="C184" s="171" t="s">
        <v>356</v>
      </c>
      <c r="D184" s="171" t="s">
        <v>193</v>
      </c>
      <c r="E184" s="172" t="s">
        <v>1143</v>
      </c>
      <c r="F184" s="268" t="s">
        <v>1144</v>
      </c>
      <c r="G184" s="268"/>
      <c r="H184" s="268"/>
      <c r="I184" s="268"/>
      <c r="J184" s="173" t="s">
        <v>196</v>
      </c>
      <c r="K184" s="174">
        <v>46.884</v>
      </c>
      <c r="L184" s="277">
        <v>0</v>
      </c>
      <c r="M184" s="277"/>
      <c r="N184" s="267">
        <f t="shared" si="15"/>
        <v>0</v>
      </c>
      <c r="O184" s="267"/>
      <c r="P184" s="267"/>
      <c r="Q184" s="267"/>
      <c r="R184" s="145"/>
      <c r="T184" s="175" t="s">
        <v>5</v>
      </c>
      <c r="U184" s="48" t="s">
        <v>42</v>
      </c>
      <c r="V184" s="40"/>
      <c r="W184" s="176">
        <f t="shared" si="16"/>
        <v>0</v>
      </c>
      <c r="X184" s="176">
        <v>0</v>
      </c>
      <c r="Y184" s="176">
        <f t="shared" si="17"/>
        <v>0</v>
      </c>
      <c r="Z184" s="176">
        <v>0</v>
      </c>
      <c r="AA184" s="177">
        <f t="shared" si="18"/>
        <v>0</v>
      </c>
      <c r="AR184" s="23" t="s">
        <v>294</v>
      </c>
      <c r="AT184" s="23" t="s">
        <v>193</v>
      </c>
      <c r="AU184" s="23" t="s">
        <v>87</v>
      </c>
      <c r="AY184" s="23" t="s">
        <v>192</v>
      </c>
      <c r="BE184" s="118">
        <f t="shared" si="19"/>
        <v>0</v>
      </c>
      <c r="BF184" s="118">
        <f t="shared" si="20"/>
        <v>0</v>
      </c>
      <c r="BG184" s="118">
        <f t="shared" si="21"/>
        <v>0</v>
      </c>
      <c r="BH184" s="118">
        <f t="shared" si="22"/>
        <v>0</v>
      </c>
      <c r="BI184" s="118">
        <f t="shared" si="23"/>
        <v>0</v>
      </c>
      <c r="BJ184" s="23" t="s">
        <v>87</v>
      </c>
      <c r="BK184" s="118">
        <f t="shared" si="24"/>
        <v>0</v>
      </c>
      <c r="BL184" s="23" t="s">
        <v>294</v>
      </c>
      <c r="BM184" s="23" t="s">
        <v>1145</v>
      </c>
    </row>
    <row r="185" spans="2:65" s="1" customFormat="1" ht="38.25" customHeight="1">
      <c r="B185" s="142"/>
      <c r="C185" s="215" t="s">
        <v>365</v>
      </c>
      <c r="D185" s="215" t="s">
        <v>656</v>
      </c>
      <c r="E185" s="216" t="s">
        <v>1146</v>
      </c>
      <c r="F185" s="321" t="s">
        <v>1147</v>
      </c>
      <c r="G185" s="321"/>
      <c r="H185" s="321"/>
      <c r="I185" s="321"/>
      <c r="J185" s="217" t="s">
        <v>196</v>
      </c>
      <c r="K185" s="218">
        <v>53.917000000000002</v>
      </c>
      <c r="L185" s="319">
        <v>0</v>
      </c>
      <c r="M185" s="319"/>
      <c r="N185" s="320">
        <f t="shared" si="15"/>
        <v>0</v>
      </c>
      <c r="O185" s="267"/>
      <c r="P185" s="267"/>
      <c r="Q185" s="267"/>
      <c r="R185" s="145"/>
      <c r="T185" s="175" t="s">
        <v>5</v>
      </c>
      <c r="U185" s="48" t="s">
        <v>42</v>
      </c>
      <c r="V185" s="40"/>
      <c r="W185" s="176">
        <f t="shared" si="16"/>
        <v>0</v>
      </c>
      <c r="X185" s="176">
        <v>2.0000000000000001E-4</v>
      </c>
      <c r="Y185" s="176">
        <f t="shared" si="17"/>
        <v>1.07834E-2</v>
      </c>
      <c r="Z185" s="176">
        <v>0</v>
      </c>
      <c r="AA185" s="177">
        <f t="shared" si="18"/>
        <v>0</v>
      </c>
      <c r="AR185" s="23" t="s">
        <v>436</v>
      </c>
      <c r="AT185" s="23" t="s">
        <v>656</v>
      </c>
      <c r="AU185" s="23" t="s">
        <v>87</v>
      </c>
      <c r="AY185" s="23" t="s">
        <v>192</v>
      </c>
      <c r="BE185" s="118">
        <f t="shared" si="19"/>
        <v>0</v>
      </c>
      <c r="BF185" s="118">
        <f t="shared" si="20"/>
        <v>0</v>
      </c>
      <c r="BG185" s="118">
        <f t="shared" si="21"/>
        <v>0</v>
      </c>
      <c r="BH185" s="118">
        <f t="shared" si="22"/>
        <v>0</v>
      </c>
      <c r="BI185" s="118">
        <f t="shared" si="23"/>
        <v>0</v>
      </c>
      <c r="BJ185" s="23" t="s">
        <v>87</v>
      </c>
      <c r="BK185" s="118">
        <f t="shared" si="24"/>
        <v>0</v>
      </c>
      <c r="BL185" s="23" t="s">
        <v>294</v>
      </c>
      <c r="BM185" s="23" t="s">
        <v>1148</v>
      </c>
    </row>
    <row r="186" spans="2:65" s="1" customFormat="1" ht="38.25" customHeight="1">
      <c r="B186" s="142"/>
      <c r="C186" s="171" t="s">
        <v>410</v>
      </c>
      <c r="D186" s="171" t="s">
        <v>193</v>
      </c>
      <c r="E186" s="172" t="s">
        <v>1149</v>
      </c>
      <c r="F186" s="268" t="s">
        <v>1150</v>
      </c>
      <c r="G186" s="268"/>
      <c r="H186" s="268"/>
      <c r="I186" s="268"/>
      <c r="J186" s="173" t="s">
        <v>208</v>
      </c>
      <c r="K186" s="174">
        <v>0.23699999999999999</v>
      </c>
      <c r="L186" s="277">
        <v>0</v>
      </c>
      <c r="M186" s="277"/>
      <c r="N186" s="267">
        <f t="shared" si="15"/>
        <v>0</v>
      </c>
      <c r="O186" s="267"/>
      <c r="P186" s="267"/>
      <c r="Q186" s="267"/>
      <c r="R186" s="145"/>
      <c r="T186" s="175" t="s">
        <v>5</v>
      </c>
      <c r="U186" s="48" t="s">
        <v>42</v>
      </c>
      <c r="V186" s="40"/>
      <c r="W186" s="176">
        <f t="shared" si="16"/>
        <v>0</v>
      </c>
      <c r="X186" s="176">
        <v>0</v>
      </c>
      <c r="Y186" s="176">
        <f t="shared" si="17"/>
        <v>0</v>
      </c>
      <c r="Z186" s="176">
        <v>0</v>
      </c>
      <c r="AA186" s="177">
        <f t="shared" si="18"/>
        <v>0</v>
      </c>
      <c r="AR186" s="23" t="s">
        <v>294</v>
      </c>
      <c r="AT186" s="23" t="s">
        <v>193</v>
      </c>
      <c r="AU186" s="23" t="s">
        <v>87</v>
      </c>
      <c r="AY186" s="23" t="s">
        <v>192</v>
      </c>
      <c r="BE186" s="118">
        <f t="shared" si="19"/>
        <v>0</v>
      </c>
      <c r="BF186" s="118">
        <f t="shared" si="20"/>
        <v>0</v>
      </c>
      <c r="BG186" s="118">
        <f t="shared" si="21"/>
        <v>0</v>
      </c>
      <c r="BH186" s="118">
        <f t="shared" si="22"/>
        <v>0</v>
      </c>
      <c r="BI186" s="118">
        <f t="shared" si="23"/>
        <v>0</v>
      </c>
      <c r="BJ186" s="23" t="s">
        <v>87</v>
      </c>
      <c r="BK186" s="118">
        <f t="shared" si="24"/>
        <v>0</v>
      </c>
      <c r="BL186" s="23" t="s">
        <v>294</v>
      </c>
      <c r="BM186" s="23" t="s">
        <v>1151</v>
      </c>
    </row>
    <row r="187" spans="2:65" s="10" customFormat="1" ht="29.85" customHeight="1">
      <c r="B187" s="160"/>
      <c r="C187" s="161"/>
      <c r="D187" s="170" t="s">
        <v>780</v>
      </c>
      <c r="E187" s="170"/>
      <c r="F187" s="170"/>
      <c r="G187" s="170"/>
      <c r="H187" s="170"/>
      <c r="I187" s="170"/>
      <c r="J187" s="170"/>
      <c r="K187" s="170"/>
      <c r="L187" s="170"/>
      <c r="M187" s="170"/>
      <c r="N187" s="315">
        <f>BK187</f>
        <v>0</v>
      </c>
      <c r="O187" s="316"/>
      <c r="P187" s="316"/>
      <c r="Q187" s="316"/>
      <c r="R187" s="163"/>
      <c r="T187" s="164"/>
      <c r="U187" s="161"/>
      <c r="V187" s="161"/>
      <c r="W187" s="165">
        <f>SUM(W188:W201)</f>
        <v>0</v>
      </c>
      <c r="X187" s="161"/>
      <c r="Y187" s="165">
        <f>SUM(Y188:Y201)</f>
        <v>1.0429666799999999</v>
      </c>
      <c r="Z187" s="161"/>
      <c r="AA187" s="166">
        <f>SUM(AA188:AA201)</f>
        <v>0</v>
      </c>
      <c r="AR187" s="167" t="s">
        <v>87</v>
      </c>
      <c r="AT187" s="168" t="s">
        <v>74</v>
      </c>
      <c r="AU187" s="168" t="s">
        <v>82</v>
      </c>
      <c r="AY187" s="167" t="s">
        <v>192</v>
      </c>
      <c r="BK187" s="169">
        <f>SUM(BK188:BK201)</f>
        <v>0</v>
      </c>
    </row>
    <row r="188" spans="2:65" s="1" customFormat="1" ht="38.25" customHeight="1">
      <c r="B188" s="142"/>
      <c r="C188" s="171" t="s">
        <v>425</v>
      </c>
      <c r="D188" s="171" t="s">
        <v>193</v>
      </c>
      <c r="E188" s="172" t="s">
        <v>1152</v>
      </c>
      <c r="F188" s="268" t="s">
        <v>1153</v>
      </c>
      <c r="G188" s="268"/>
      <c r="H188" s="268"/>
      <c r="I188" s="268"/>
      <c r="J188" s="173" t="s">
        <v>196</v>
      </c>
      <c r="K188" s="174">
        <v>72.019000000000005</v>
      </c>
      <c r="L188" s="277">
        <v>0</v>
      </c>
      <c r="M188" s="277"/>
      <c r="N188" s="267">
        <f>ROUND(L188*K188,2)</f>
        <v>0</v>
      </c>
      <c r="O188" s="267"/>
      <c r="P188" s="267"/>
      <c r="Q188" s="267"/>
      <c r="R188" s="145"/>
      <c r="T188" s="175" t="s">
        <v>5</v>
      </c>
      <c r="U188" s="48" t="s">
        <v>42</v>
      </c>
      <c r="V188" s="40"/>
      <c r="W188" s="176">
        <f>V188*K188</f>
        <v>0</v>
      </c>
      <c r="X188" s="176">
        <v>2.9999999999999997E-4</v>
      </c>
      <c r="Y188" s="176">
        <f>X188*K188</f>
        <v>2.1605699999999999E-2</v>
      </c>
      <c r="Z188" s="176">
        <v>0</v>
      </c>
      <c r="AA188" s="177">
        <f>Z188*K188</f>
        <v>0</v>
      </c>
      <c r="AR188" s="23" t="s">
        <v>294</v>
      </c>
      <c r="AT188" s="23" t="s">
        <v>193</v>
      </c>
      <c r="AU188" s="23" t="s">
        <v>87</v>
      </c>
      <c r="AY188" s="23" t="s">
        <v>192</v>
      </c>
      <c r="BE188" s="118">
        <f>IF(U188="základná",N188,0)</f>
        <v>0</v>
      </c>
      <c r="BF188" s="118">
        <f>IF(U188="znížená",N188,0)</f>
        <v>0</v>
      </c>
      <c r="BG188" s="118">
        <f>IF(U188="zákl. prenesená",N188,0)</f>
        <v>0</v>
      </c>
      <c r="BH188" s="118">
        <f>IF(U188="zníž. prenesená",N188,0)</f>
        <v>0</v>
      </c>
      <c r="BI188" s="118">
        <f>IF(U188="nulová",N188,0)</f>
        <v>0</v>
      </c>
      <c r="BJ188" s="23" t="s">
        <v>87</v>
      </c>
      <c r="BK188" s="118">
        <f>ROUND(L188*K188,2)</f>
        <v>0</v>
      </c>
      <c r="BL188" s="23" t="s">
        <v>294</v>
      </c>
      <c r="BM188" s="23" t="s">
        <v>1154</v>
      </c>
    </row>
    <row r="189" spans="2:65" s="11" customFormat="1" ht="16.5" customHeight="1">
      <c r="B189" s="178"/>
      <c r="C189" s="179"/>
      <c r="D189" s="179"/>
      <c r="E189" s="180" t="s">
        <v>5</v>
      </c>
      <c r="F189" s="269" t="s">
        <v>1101</v>
      </c>
      <c r="G189" s="270"/>
      <c r="H189" s="270"/>
      <c r="I189" s="270"/>
      <c r="J189" s="179"/>
      <c r="K189" s="180" t="s">
        <v>5</v>
      </c>
      <c r="L189" s="179"/>
      <c r="M189" s="179"/>
      <c r="N189" s="179"/>
      <c r="O189" s="179"/>
      <c r="P189" s="179"/>
      <c r="Q189" s="179"/>
      <c r="R189" s="181"/>
      <c r="T189" s="182"/>
      <c r="U189" s="179"/>
      <c r="V189" s="179"/>
      <c r="W189" s="179"/>
      <c r="X189" s="179"/>
      <c r="Y189" s="179"/>
      <c r="Z189" s="179"/>
      <c r="AA189" s="183"/>
      <c r="AT189" s="184" t="s">
        <v>216</v>
      </c>
      <c r="AU189" s="184" t="s">
        <v>87</v>
      </c>
      <c r="AV189" s="11" t="s">
        <v>82</v>
      </c>
      <c r="AW189" s="11" t="s">
        <v>32</v>
      </c>
      <c r="AX189" s="11" t="s">
        <v>75</v>
      </c>
      <c r="AY189" s="184" t="s">
        <v>192</v>
      </c>
    </row>
    <row r="190" spans="2:65" s="12" customFormat="1" ht="16.5" customHeight="1">
      <c r="B190" s="185"/>
      <c r="C190" s="186"/>
      <c r="D190" s="186"/>
      <c r="E190" s="187" t="s">
        <v>5</v>
      </c>
      <c r="F190" s="271" t="s">
        <v>1155</v>
      </c>
      <c r="G190" s="272"/>
      <c r="H190" s="272"/>
      <c r="I190" s="272"/>
      <c r="J190" s="186"/>
      <c r="K190" s="188">
        <v>72.019000000000005</v>
      </c>
      <c r="L190" s="186"/>
      <c r="M190" s="186"/>
      <c r="N190" s="186"/>
      <c r="O190" s="186"/>
      <c r="P190" s="186"/>
      <c r="Q190" s="186"/>
      <c r="R190" s="189"/>
      <c r="T190" s="190"/>
      <c r="U190" s="186"/>
      <c r="V190" s="186"/>
      <c r="W190" s="186"/>
      <c r="X190" s="186"/>
      <c r="Y190" s="186"/>
      <c r="Z190" s="186"/>
      <c r="AA190" s="191"/>
      <c r="AT190" s="192" t="s">
        <v>216</v>
      </c>
      <c r="AU190" s="192" t="s">
        <v>87</v>
      </c>
      <c r="AV190" s="12" t="s">
        <v>87</v>
      </c>
      <c r="AW190" s="12" t="s">
        <v>32</v>
      </c>
      <c r="AX190" s="12" t="s">
        <v>82</v>
      </c>
      <c r="AY190" s="192" t="s">
        <v>192</v>
      </c>
    </row>
    <row r="191" spans="2:65" s="1" customFormat="1" ht="38.25" customHeight="1">
      <c r="B191" s="142"/>
      <c r="C191" s="215" t="s">
        <v>432</v>
      </c>
      <c r="D191" s="215" t="s">
        <v>656</v>
      </c>
      <c r="E191" s="216" t="s">
        <v>1156</v>
      </c>
      <c r="F191" s="321" t="s">
        <v>1157</v>
      </c>
      <c r="G191" s="321"/>
      <c r="H191" s="321"/>
      <c r="I191" s="321"/>
      <c r="J191" s="217" t="s">
        <v>196</v>
      </c>
      <c r="K191" s="218">
        <v>36.728999999999999</v>
      </c>
      <c r="L191" s="319">
        <v>0</v>
      </c>
      <c r="M191" s="319"/>
      <c r="N191" s="320">
        <f>ROUND(L191*K191,2)</f>
        <v>0</v>
      </c>
      <c r="O191" s="267"/>
      <c r="P191" s="267"/>
      <c r="Q191" s="267"/>
      <c r="R191" s="145"/>
      <c r="T191" s="175" t="s">
        <v>5</v>
      </c>
      <c r="U191" s="48" t="s">
        <v>42</v>
      </c>
      <c r="V191" s="40"/>
      <c r="W191" s="176">
        <f>V191*K191</f>
        <v>0</v>
      </c>
      <c r="X191" s="176">
        <v>1.0800000000000001E-2</v>
      </c>
      <c r="Y191" s="176">
        <f>X191*K191</f>
        <v>0.3966732</v>
      </c>
      <c r="Z191" s="176">
        <v>0</v>
      </c>
      <c r="AA191" s="177">
        <f>Z191*K191</f>
        <v>0</v>
      </c>
      <c r="AR191" s="23" t="s">
        <v>436</v>
      </c>
      <c r="AT191" s="23" t="s">
        <v>656</v>
      </c>
      <c r="AU191" s="23" t="s">
        <v>87</v>
      </c>
      <c r="AY191" s="23" t="s">
        <v>192</v>
      </c>
      <c r="BE191" s="118">
        <f>IF(U191="základná",N191,0)</f>
        <v>0</v>
      </c>
      <c r="BF191" s="118">
        <f>IF(U191="znížená",N191,0)</f>
        <v>0</v>
      </c>
      <c r="BG191" s="118">
        <f>IF(U191="zákl. prenesená",N191,0)</f>
        <v>0</v>
      </c>
      <c r="BH191" s="118">
        <f>IF(U191="zníž. prenesená",N191,0)</f>
        <v>0</v>
      </c>
      <c r="BI191" s="118">
        <f>IF(U191="nulová",N191,0)</f>
        <v>0</v>
      </c>
      <c r="BJ191" s="23" t="s">
        <v>87</v>
      </c>
      <c r="BK191" s="118">
        <f>ROUND(L191*K191,2)</f>
        <v>0</v>
      </c>
      <c r="BL191" s="23" t="s">
        <v>294</v>
      </c>
      <c r="BM191" s="23" t="s">
        <v>1158</v>
      </c>
    </row>
    <row r="192" spans="2:65" s="1" customFormat="1" ht="38.25" customHeight="1">
      <c r="B192" s="142"/>
      <c r="C192" s="215" t="s">
        <v>436</v>
      </c>
      <c r="D192" s="215" t="s">
        <v>656</v>
      </c>
      <c r="E192" s="216" t="s">
        <v>1159</v>
      </c>
      <c r="F192" s="321" t="s">
        <v>1160</v>
      </c>
      <c r="G192" s="321"/>
      <c r="H192" s="321"/>
      <c r="I192" s="321"/>
      <c r="J192" s="217" t="s">
        <v>196</v>
      </c>
      <c r="K192" s="218">
        <v>36.728999999999999</v>
      </c>
      <c r="L192" s="319">
        <v>0</v>
      </c>
      <c r="M192" s="319"/>
      <c r="N192" s="320">
        <f>ROUND(L192*K192,2)</f>
        <v>0</v>
      </c>
      <c r="O192" s="267"/>
      <c r="P192" s="267"/>
      <c r="Q192" s="267"/>
      <c r="R192" s="145"/>
      <c r="T192" s="175" t="s">
        <v>5</v>
      </c>
      <c r="U192" s="48" t="s">
        <v>42</v>
      </c>
      <c r="V192" s="40"/>
      <c r="W192" s="176">
        <f>V192*K192</f>
        <v>0</v>
      </c>
      <c r="X192" s="176">
        <v>1.0800000000000001E-2</v>
      </c>
      <c r="Y192" s="176">
        <f>X192*K192</f>
        <v>0.3966732</v>
      </c>
      <c r="Z192" s="176">
        <v>0</v>
      </c>
      <c r="AA192" s="177">
        <f>Z192*K192</f>
        <v>0</v>
      </c>
      <c r="AR192" s="23" t="s">
        <v>436</v>
      </c>
      <c r="AT192" s="23" t="s">
        <v>656</v>
      </c>
      <c r="AU192" s="23" t="s">
        <v>87</v>
      </c>
      <c r="AY192" s="23" t="s">
        <v>192</v>
      </c>
      <c r="BE192" s="118">
        <f>IF(U192="základná",N192,0)</f>
        <v>0</v>
      </c>
      <c r="BF192" s="118">
        <f>IF(U192="znížená",N192,0)</f>
        <v>0</v>
      </c>
      <c r="BG192" s="118">
        <f>IF(U192="zákl. prenesená",N192,0)</f>
        <v>0</v>
      </c>
      <c r="BH192" s="118">
        <f>IF(U192="zníž. prenesená",N192,0)</f>
        <v>0</v>
      </c>
      <c r="BI192" s="118">
        <f>IF(U192="nulová",N192,0)</f>
        <v>0</v>
      </c>
      <c r="BJ192" s="23" t="s">
        <v>87</v>
      </c>
      <c r="BK192" s="118">
        <f>ROUND(L192*K192,2)</f>
        <v>0</v>
      </c>
      <c r="BL192" s="23" t="s">
        <v>294</v>
      </c>
      <c r="BM192" s="23" t="s">
        <v>1161</v>
      </c>
    </row>
    <row r="193" spans="2:65" s="1" customFormat="1" ht="38.25" customHeight="1">
      <c r="B193" s="142"/>
      <c r="C193" s="171" t="s">
        <v>440</v>
      </c>
      <c r="D193" s="171" t="s">
        <v>193</v>
      </c>
      <c r="E193" s="172" t="s">
        <v>1162</v>
      </c>
      <c r="F193" s="268" t="s">
        <v>1163</v>
      </c>
      <c r="G193" s="268"/>
      <c r="H193" s="268"/>
      <c r="I193" s="268"/>
      <c r="J193" s="173" t="s">
        <v>196</v>
      </c>
      <c r="K193" s="174">
        <v>36.009</v>
      </c>
      <c r="L193" s="277">
        <v>0</v>
      </c>
      <c r="M193" s="277"/>
      <c r="N193" s="267">
        <f>ROUND(L193*K193,2)</f>
        <v>0</v>
      </c>
      <c r="O193" s="267"/>
      <c r="P193" s="267"/>
      <c r="Q193" s="267"/>
      <c r="R193" s="145"/>
      <c r="T193" s="175" t="s">
        <v>5</v>
      </c>
      <c r="U193" s="48" t="s">
        <v>42</v>
      </c>
      <c r="V193" s="40"/>
      <c r="W193" s="176">
        <f>V193*K193</f>
        <v>0</v>
      </c>
      <c r="X193" s="176">
        <v>1.2E-4</v>
      </c>
      <c r="Y193" s="176">
        <f>X193*K193</f>
        <v>4.3210800000000006E-3</v>
      </c>
      <c r="Z193" s="176">
        <v>0</v>
      </c>
      <c r="AA193" s="177">
        <f>Z193*K193</f>
        <v>0</v>
      </c>
      <c r="AR193" s="23" t="s">
        <v>294</v>
      </c>
      <c r="AT193" s="23" t="s">
        <v>193</v>
      </c>
      <c r="AU193" s="23" t="s">
        <v>87</v>
      </c>
      <c r="AY193" s="23" t="s">
        <v>192</v>
      </c>
      <c r="BE193" s="118">
        <f>IF(U193="základná",N193,0)</f>
        <v>0</v>
      </c>
      <c r="BF193" s="118">
        <f>IF(U193="znížená",N193,0)</f>
        <v>0</v>
      </c>
      <c r="BG193" s="118">
        <f>IF(U193="zákl. prenesená",N193,0)</f>
        <v>0</v>
      </c>
      <c r="BH193" s="118">
        <f>IF(U193="zníž. prenesená",N193,0)</f>
        <v>0</v>
      </c>
      <c r="BI193" s="118">
        <f>IF(U193="nulová",N193,0)</f>
        <v>0</v>
      </c>
      <c r="BJ193" s="23" t="s">
        <v>87</v>
      </c>
      <c r="BK193" s="118">
        <f>ROUND(L193*K193,2)</f>
        <v>0</v>
      </c>
      <c r="BL193" s="23" t="s">
        <v>294</v>
      </c>
      <c r="BM193" s="23" t="s">
        <v>1164</v>
      </c>
    </row>
    <row r="194" spans="2:65" s="11" customFormat="1" ht="16.5" customHeight="1">
      <c r="B194" s="178"/>
      <c r="C194" s="179"/>
      <c r="D194" s="179"/>
      <c r="E194" s="180" t="s">
        <v>5</v>
      </c>
      <c r="F194" s="269" t="s">
        <v>1101</v>
      </c>
      <c r="G194" s="270"/>
      <c r="H194" s="270"/>
      <c r="I194" s="270"/>
      <c r="J194" s="179"/>
      <c r="K194" s="180" t="s">
        <v>5</v>
      </c>
      <c r="L194" s="179"/>
      <c r="M194" s="179"/>
      <c r="N194" s="179"/>
      <c r="O194" s="179"/>
      <c r="P194" s="179"/>
      <c r="Q194" s="179"/>
      <c r="R194" s="181"/>
      <c r="T194" s="182"/>
      <c r="U194" s="179"/>
      <c r="V194" s="179"/>
      <c r="W194" s="179"/>
      <c r="X194" s="179"/>
      <c r="Y194" s="179"/>
      <c r="Z194" s="179"/>
      <c r="AA194" s="183"/>
      <c r="AT194" s="184" t="s">
        <v>216</v>
      </c>
      <c r="AU194" s="184" t="s">
        <v>87</v>
      </c>
      <c r="AV194" s="11" t="s">
        <v>82</v>
      </c>
      <c r="AW194" s="11" t="s">
        <v>32</v>
      </c>
      <c r="AX194" s="11" t="s">
        <v>75</v>
      </c>
      <c r="AY194" s="184" t="s">
        <v>192</v>
      </c>
    </row>
    <row r="195" spans="2:65" s="12" customFormat="1" ht="16.5" customHeight="1">
      <c r="B195" s="185"/>
      <c r="C195" s="186"/>
      <c r="D195" s="186"/>
      <c r="E195" s="187" t="s">
        <v>5</v>
      </c>
      <c r="F195" s="271" t="s">
        <v>1165</v>
      </c>
      <c r="G195" s="272"/>
      <c r="H195" s="272"/>
      <c r="I195" s="272"/>
      <c r="J195" s="186"/>
      <c r="K195" s="188">
        <v>36.009</v>
      </c>
      <c r="L195" s="186"/>
      <c r="M195" s="186"/>
      <c r="N195" s="186"/>
      <c r="O195" s="186"/>
      <c r="P195" s="186"/>
      <c r="Q195" s="186"/>
      <c r="R195" s="189"/>
      <c r="T195" s="190"/>
      <c r="U195" s="186"/>
      <c r="V195" s="186"/>
      <c r="W195" s="186"/>
      <c r="X195" s="186"/>
      <c r="Y195" s="186"/>
      <c r="Z195" s="186"/>
      <c r="AA195" s="191"/>
      <c r="AT195" s="192" t="s">
        <v>216</v>
      </c>
      <c r="AU195" s="192" t="s">
        <v>87</v>
      </c>
      <c r="AV195" s="12" t="s">
        <v>87</v>
      </c>
      <c r="AW195" s="12" t="s">
        <v>32</v>
      </c>
      <c r="AX195" s="12" t="s">
        <v>82</v>
      </c>
      <c r="AY195" s="192" t="s">
        <v>192</v>
      </c>
    </row>
    <row r="196" spans="2:65" s="1" customFormat="1" ht="38.25" customHeight="1">
      <c r="B196" s="142"/>
      <c r="C196" s="215" t="s">
        <v>444</v>
      </c>
      <c r="D196" s="215" t="s">
        <v>656</v>
      </c>
      <c r="E196" s="216" t="s">
        <v>1166</v>
      </c>
      <c r="F196" s="321" t="s">
        <v>1167</v>
      </c>
      <c r="G196" s="321"/>
      <c r="H196" s="321"/>
      <c r="I196" s="321"/>
      <c r="J196" s="217" t="s">
        <v>196</v>
      </c>
      <c r="K196" s="218">
        <v>36.728999999999999</v>
      </c>
      <c r="L196" s="319">
        <v>0</v>
      </c>
      <c r="M196" s="319"/>
      <c r="N196" s="320">
        <f>ROUND(L196*K196,2)</f>
        <v>0</v>
      </c>
      <c r="O196" s="267"/>
      <c r="P196" s="267"/>
      <c r="Q196" s="267"/>
      <c r="R196" s="145"/>
      <c r="T196" s="175" t="s">
        <v>5</v>
      </c>
      <c r="U196" s="48" t="s">
        <v>42</v>
      </c>
      <c r="V196" s="40"/>
      <c r="W196" s="176">
        <f>V196*K196</f>
        <v>0</v>
      </c>
      <c r="X196" s="176">
        <v>1.5E-3</v>
      </c>
      <c r="Y196" s="176">
        <f>X196*K196</f>
        <v>5.5093499999999997E-2</v>
      </c>
      <c r="Z196" s="176">
        <v>0</v>
      </c>
      <c r="AA196" s="177">
        <f>Z196*K196</f>
        <v>0</v>
      </c>
      <c r="AR196" s="23" t="s">
        <v>436</v>
      </c>
      <c r="AT196" s="23" t="s">
        <v>656</v>
      </c>
      <c r="AU196" s="23" t="s">
        <v>87</v>
      </c>
      <c r="AY196" s="23" t="s">
        <v>192</v>
      </c>
      <c r="BE196" s="118">
        <f>IF(U196="základná",N196,0)</f>
        <v>0</v>
      </c>
      <c r="BF196" s="118">
        <f>IF(U196="znížená",N196,0)</f>
        <v>0</v>
      </c>
      <c r="BG196" s="118">
        <f>IF(U196="zákl. prenesená",N196,0)</f>
        <v>0</v>
      </c>
      <c r="BH196" s="118">
        <f>IF(U196="zníž. prenesená",N196,0)</f>
        <v>0</v>
      </c>
      <c r="BI196" s="118">
        <f>IF(U196="nulová",N196,0)</f>
        <v>0</v>
      </c>
      <c r="BJ196" s="23" t="s">
        <v>87</v>
      </c>
      <c r="BK196" s="118">
        <f>ROUND(L196*K196,2)</f>
        <v>0</v>
      </c>
      <c r="BL196" s="23" t="s">
        <v>294</v>
      </c>
      <c r="BM196" s="23" t="s">
        <v>1168</v>
      </c>
    </row>
    <row r="197" spans="2:65" s="1" customFormat="1" ht="38.25" customHeight="1">
      <c r="B197" s="142"/>
      <c r="C197" s="171" t="s">
        <v>448</v>
      </c>
      <c r="D197" s="171" t="s">
        <v>193</v>
      </c>
      <c r="E197" s="172" t="s">
        <v>1169</v>
      </c>
      <c r="F197" s="268" t="s">
        <v>1170</v>
      </c>
      <c r="G197" s="268"/>
      <c r="H197" s="268"/>
      <c r="I197" s="268"/>
      <c r="J197" s="173" t="s">
        <v>196</v>
      </c>
      <c r="K197" s="174">
        <v>35.125</v>
      </c>
      <c r="L197" s="277">
        <v>0</v>
      </c>
      <c r="M197" s="277"/>
      <c r="N197" s="267">
        <f>ROUND(L197*K197,2)</f>
        <v>0</v>
      </c>
      <c r="O197" s="267"/>
      <c r="P197" s="267"/>
      <c r="Q197" s="267"/>
      <c r="R197" s="145"/>
      <c r="T197" s="175" t="s">
        <v>5</v>
      </c>
      <c r="U197" s="48" t="s">
        <v>42</v>
      </c>
      <c r="V197" s="40"/>
      <c r="W197" s="176">
        <f>V197*K197</f>
        <v>0</v>
      </c>
      <c r="X197" s="176">
        <v>0</v>
      </c>
      <c r="Y197" s="176">
        <f>X197*K197</f>
        <v>0</v>
      </c>
      <c r="Z197" s="176">
        <v>0</v>
      </c>
      <c r="AA197" s="177">
        <f>Z197*K197</f>
        <v>0</v>
      </c>
      <c r="AR197" s="23" t="s">
        <v>294</v>
      </c>
      <c r="AT197" s="23" t="s">
        <v>193</v>
      </c>
      <c r="AU197" s="23" t="s">
        <v>87</v>
      </c>
      <c r="AY197" s="23" t="s">
        <v>192</v>
      </c>
      <c r="BE197" s="118">
        <f>IF(U197="základná",N197,0)</f>
        <v>0</v>
      </c>
      <c r="BF197" s="118">
        <f>IF(U197="znížená",N197,0)</f>
        <v>0</v>
      </c>
      <c r="BG197" s="118">
        <f>IF(U197="zákl. prenesená",N197,0)</f>
        <v>0</v>
      </c>
      <c r="BH197" s="118">
        <f>IF(U197="zníž. prenesená",N197,0)</f>
        <v>0</v>
      </c>
      <c r="BI197" s="118">
        <f>IF(U197="nulová",N197,0)</f>
        <v>0</v>
      </c>
      <c r="BJ197" s="23" t="s">
        <v>87</v>
      </c>
      <c r="BK197" s="118">
        <f>ROUND(L197*K197,2)</f>
        <v>0</v>
      </c>
      <c r="BL197" s="23" t="s">
        <v>294</v>
      </c>
      <c r="BM197" s="23" t="s">
        <v>1171</v>
      </c>
    </row>
    <row r="198" spans="2:65" s="11" customFormat="1" ht="16.5" customHeight="1">
      <c r="B198" s="178"/>
      <c r="C198" s="179"/>
      <c r="D198" s="179"/>
      <c r="E198" s="180" t="s">
        <v>5</v>
      </c>
      <c r="F198" s="269" t="s">
        <v>1101</v>
      </c>
      <c r="G198" s="270"/>
      <c r="H198" s="270"/>
      <c r="I198" s="270"/>
      <c r="J198" s="179"/>
      <c r="K198" s="180" t="s">
        <v>5</v>
      </c>
      <c r="L198" s="179"/>
      <c r="M198" s="179"/>
      <c r="N198" s="179"/>
      <c r="O198" s="179"/>
      <c r="P198" s="179"/>
      <c r="Q198" s="179"/>
      <c r="R198" s="181"/>
      <c r="T198" s="182"/>
      <c r="U198" s="179"/>
      <c r="V198" s="179"/>
      <c r="W198" s="179"/>
      <c r="X198" s="179"/>
      <c r="Y198" s="179"/>
      <c r="Z198" s="179"/>
      <c r="AA198" s="183"/>
      <c r="AT198" s="184" t="s">
        <v>216</v>
      </c>
      <c r="AU198" s="184" t="s">
        <v>87</v>
      </c>
      <c r="AV198" s="11" t="s">
        <v>82</v>
      </c>
      <c r="AW198" s="11" t="s">
        <v>32</v>
      </c>
      <c r="AX198" s="11" t="s">
        <v>75</v>
      </c>
      <c r="AY198" s="184" t="s">
        <v>192</v>
      </c>
    </row>
    <row r="199" spans="2:65" s="12" customFormat="1" ht="16.5" customHeight="1">
      <c r="B199" s="185"/>
      <c r="C199" s="186"/>
      <c r="D199" s="186"/>
      <c r="E199" s="187" t="s">
        <v>5</v>
      </c>
      <c r="F199" s="271" t="s">
        <v>1172</v>
      </c>
      <c r="G199" s="272"/>
      <c r="H199" s="272"/>
      <c r="I199" s="272"/>
      <c r="J199" s="186"/>
      <c r="K199" s="188">
        <v>35.125</v>
      </c>
      <c r="L199" s="186"/>
      <c r="M199" s="186"/>
      <c r="N199" s="186"/>
      <c r="O199" s="186"/>
      <c r="P199" s="186"/>
      <c r="Q199" s="186"/>
      <c r="R199" s="189"/>
      <c r="T199" s="190"/>
      <c r="U199" s="186"/>
      <c r="V199" s="186"/>
      <c r="W199" s="186"/>
      <c r="X199" s="186"/>
      <c r="Y199" s="186"/>
      <c r="Z199" s="186"/>
      <c r="AA199" s="191"/>
      <c r="AT199" s="192" t="s">
        <v>216</v>
      </c>
      <c r="AU199" s="192" t="s">
        <v>87</v>
      </c>
      <c r="AV199" s="12" t="s">
        <v>87</v>
      </c>
      <c r="AW199" s="12" t="s">
        <v>32</v>
      </c>
      <c r="AX199" s="12" t="s">
        <v>82</v>
      </c>
      <c r="AY199" s="192" t="s">
        <v>192</v>
      </c>
    </row>
    <row r="200" spans="2:65" s="1" customFormat="1" ht="51" customHeight="1">
      <c r="B200" s="142"/>
      <c r="C200" s="215" t="s">
        <v>452</v>
      </c>
      <c r="D200" s="215" t="s">
        <v>656</v>
      </c>
      <c r="E200" s="216" t="s">
        <v>1173</v>
      </c>
      <c r="F200" s="321" t="s">
        <v>1174</v>
      </c>
      <c r="G200" s="321"/>
      <c r="H200" s="321"/>
      <c r="I200" s="321"/>
      <c r="J200" s="217" t="s">
        <v>196</v>
      </c>
      <c r="K200" s="218">
        <v>35.125</v>
      </c>
      <c r="L200" s="319">
        <v>0</v>
      </c>
      <c r="M200" s="319"/>
      <c r="N200" s="320">
        <f>ROUND(L200*K200,2)</f>
        <v>0</v>
      </c>
      <c r="O200" s="267"/>
      <c r="P200" s="267"/>
      <c r="Q200" s="267"/>
      <c r="R200" s="145"/>
      <c r="T200" s="175" t="s">
        <v>5</v>
      </c>
      <c r="U200" s="48" t="s">
        <v>42</v>
      </c>
      <c r="V200" s="40"/>
      <c r="W200" s="176">
        <f>V200*K200</f>
        <v>0</v>
      </c>
      <c r="X200" s="176">
        <v>4.7999999999999996E-3</v>
      </c>
      <c r="Y200" s="176">
        <f>X200*K200</f>
        <v>0.16859999999999997</v>
      </c>
      <c r="Z200" s="176">
        <v>0</v>
      </c>
      <c r="AA200" s="177">
        <f>Z200*K200</f>
        <v>0</v>
      </c>
      <c r="AR200" s="23" t="s">
        <v>436</v>
      </c>
      <c r="AT200" s="23" t="s">
        <v>656</v>
      </c>
      <c r="AU200" s="23" t="s">
        <v>87</v>
      </c>
      <c r="AY200" s="23" t="s">
        <v>192</v>
      </c>
      <c r="BE200" s="118">
        <f>IF(U200="základná",N200,0)</f>
        <v>0</v>
      </c>
      <c r="BF200" s="118">
        <f>IF(U200="znížená",N200,0)</f>
        <v>0</v>
      </c>
      <c r="BG200" s="118">
        <f>IF(U200="zákl. prenesená",N200,0)</f>
        <v>0</v>
      </c>
      <c r="BH200" s="118">
        <f>IF(U200="zníž. prenesená",N200,0)</f>
        <v>0</v>
      </c>
      <c r="BI200" s="118">
        <f>IF(U200="nulová",N200,0)</f>
        <v>0</v>
      </c>
      <c r="BJ200" s="23" t="s">
        <v>87</v>
      </c>
      <c r="BK200" s="118">
        <f>ROUND(L200*K200,2)</f>
        <v>0</v>
      </c>
      <c r="BL200" s="23" t="s">
        <v>294</v>
      </c>
      <c r="BM200" s="23" t="s">
        <v>1175</v>
      </c>
    </row>
    <row r="201" spans="2:65" s="1" customFormat="1" ht="25.5" customHeight="1">
      <c r="B201" s="142"/>
      <c r="C201" s="171" t="s">
        <v>456</v>
      </c>
      <c r="D201" s="171" t="s">
        <v>193</v>
      </c>
      <c r="E201" s="172" t="s">
        <v>1176</v>
      </c>
      <c r="F201" s="268" t="s">
        <v>1177</v>
      </c>
      <c r="G201" s="268"/>
      <c r="H201" s="268"/>
      <c r="I201" s="268"/>
      <c r="J201" s="173" t="s">
        <v>208</v>
      </c>
      <c r="K201" s="174">
        <v>1.0429999999999999</v>
      </c>
      <c r="L201" s="277">
        <v>0</v>
      </c>
      <c r="M201" s="277"/>
      <c r="N201" s="267">
        <f>ROUND(L201*K201,2)</f>
        <v>0</v>
      </c>
      <c r="O201" s="267"/>
      <c r="P201" s="267"/>
      <c r="Q201" s="267"/>
      <c r="R201" s="145"/>
      <c r="T201" s="175" t="s">
        <v>5</v>
      </c>
      <c r="U201" s="48" t="s">
        <v>42</v>
      </c>
      <c r="V201" s="40"/>
      <c r="W201" s="176">
        <f>V201*K201</f>
        <v>0</v>
      </c>
      <c r="X201" s="176">
        <v>0</v>
      </c>
      <c r="Y201" s="176">
        <f>X201*K201</f>
        <v>0</v>
      </c>
      <c r="Z201" s="176">
        <v>0</v>
      </c>
      <c r="AA201" s="177">
        <f>Z201*K201</f>
        <v>0</v>
      </c>
      <c r="AR201" s="23" t="s">
        <v>294</v>
      </c>
      <c r="AT201" s="23" t="s">
        <v>193</v>
      </c>
      <c r="AU201" s="23" t="s">
        <v>87</v>
      </c>
      <c r="AY201" s="23" t="s">
        <v>192</v>
      </c>
      <c r="BE201" s="118">
        <f>IF(U201="základná",N201,0)</f>
        <v>0</v>
      </c>
      <c r="BF201" s="118">
        <f>IF(U201="znížená",N201,0)</f>
        <v>0</v>
      </c>
      <c r="BG201" s="118">
        <f>IF(U201="zákl. prenesená",N201,0)</f>
        <v>0</v>
      </c>
      <c r="BH201" s="118">
        <f>IF(U201="zníž. prenesená",N201,0)</f>
        <v>0</v>
      </c>
      <c r="BI201" s="118">
        <f>IF(U201="nulová",N201,0)</f>
        <v>0</v>
      </c>
      <c r="BJ201" s="23" t="s">
        <v>87</v>
      </c>
      <c r="BK201" s="118">
        <f>ROUND(L201*K201,2)</f>
        <v>0</v>
      </c>
      <c r="BL201" s="23" t="s">
        <v>294</v>
      </c>
      <c r="BM201" s="23" t="s">
        <v>1178</v>
      </c>
    </row>
    <row r="202" spans="2:65" s="10" customFormat="1" ht="29.85" customHeight="1">
      <c r="B202" s="160"/>
      <c r="C202" s="161"/>
      <c r="D202" s="170" t="s">
        <v>159</v>
      </c>
      <c r="E202" s="170"/>
      <c r="F202" s="170"/>
      <c r="G202" s="170"/>
      <c r="H202" s="170"/>
      <c r="I202" s="170"/>
      <c r="J202" s="170"/>
      <c r="K202" s="170"/>
      <c r="L202" s="170"/>
      <c r="M202" s="170"/>
      <c r="N202" s="315">
        <f>BK202</f>
        <v>0</v>
      </c>
      <c r="O202" s="316"/>
      <c r="P202" s="316"/>
      <c r="Q202" s="316"/>
      <c r="R202" s="163"/>
      <c r="T202" s="164"/>
      <c r="U202" s="161"/>
      <c r="V202" s="161"/>
      <c r="W202" s="165">
        <f>SUM(W203:W216)</f>
        <v>0</v>
      </c>
      <c r="X202" s="161"/>
      <c r="Y202" s="165">
        <f>SUM(Y203:Y216)</f>
        <v>0.91551139999999998</v>
      </c>
      <c r="Z202" s="161"/>
      <c r="AA202" s="166">
        <f>SUM(AA203:AA216)</f>
        <v>0</v>
      </c>
      <c r="AR202" s="167" t="s">
        <v>87</v>
      </c>
      <c r="AT202" s="168" t="s">
        <v>74</v>
      </c>
      <c r="AU202" s="168" t="s">
        <v>82</v>
      </c>
      <c r="AY202" s="167" t="s">
        <v>192</v>
      </c>
      <c r="BK202" s="169">
        <f>SUM(BK203:BK216)</f>
        <v>0</v>
      </c>
    </row>
    <row r="203" spans="2:65" s="1" customFormat="1" ht="38.25" customHeight="1">
      <c r="B203" s="142"/>
      <c r="C203" s="171" t="s">
        <v>460</v>
      </c>
      <c r="D203" s="171" t="s">
        <v>193</v>
      </c>
      <c r="E203" s="172" t="s">
        <v>1179</v>
      </c>
      <c r="F203" s="268" t="s">
        <v>1180</v>
      </c>
      <c r="G203" s="268"/>
      <c r="H203" s="268"/>
      <c r="I203" s="268"/>
      <c r="J203" s="173" t="s">
        <v>467</v>
      </c>
      <c r="K203" s="174">
        <v>72.739999999999995</v>
      </c>
      <c r="L203" s="277">
        <v>0</v>
      </c>
      <c r="M203" s="277"/>
      <c r="N203" s="267">
        <f>ROUND(L203*K203,2)</f>
        <v>0</v>
      </c>
      <c r="O203" s="267"/>
      <c r="P203" s="267"/>
      <c r="Q203" s="267"/>
      <c r="R203" s="145"/>
      <c r="T203" s="175" t="s">
        <v>5</v>
      </c>
      <c r="U203" s="48" t="s">
        <v>42</v>
      </c>
      <c r="V203" s="40"/>
      <c r="W203" s="176">
        <f>V203*K203</f>
        <v>0</v>
      </c>
      <c r="X203" s="176">
        <v>2.5999999999999998E-4</v>
      </c>
      <c r="Y203" s="176">
        <f>X203*K203</f>
        <v>1.8912399999999996E-2</v>
      </c>
      <c r="Z203" s="176">
        <v>0</v>
      </c>
      <c r="AA203" s="177">
        <f>Z203*K203</f>
        <v>0</v>
      </c>
      <c r="AR203" s="23" t="s">
        <v>294</v>
      </c>
      <c r="AT203" s="23" t="s">
        <v>193</v>
      </c>
      <c r="AU203" s="23" t="s">
        <v>87</v>
      </c>
      <c r="AY203" s="23" t="s">
        <v>192</v>
      </c>
      <c r="BE203" s="118">
        <f>IF(U203="základná",N203,0)</f>
        <v>0</v>
      </c>
      <c r="BF203" s="118">
        <f>IF(U203="znížená",N203,0)</f>
        <v>0</v>
      </c>
      <c r="BG203" s="118">
        <f>IF(U203="zákl. prenesená",N203,0)</f>
        <v>0</v>
      </c>
      <c r="BH203" s="118">
        <f>IF(U203="zníž. prenesená",N203,0)</f>
        <v>0</v>
      </c>
      <c r="BI203" s="118">
        <f>IF(U203="nulová",N203,0)</f>
        <v>0</v>
      </c>
      <c r="BJ203" s="23" t="s">
        <v>87</v>
      </c>
      <c r="BK203" s="118">
        <f>ROUND(L203*K203,2)</f>
        <v>0</v>
      </c>
      <c r="BL203" s="23" t="s">
        <v>294</v>
      </c>
      <c r="BM203" s="23" t="s">
        <v>1181</v>
      </c>
    </row>
    <row r="204" spans="2:65" s="11" customFormat="1" ht="16.5" customHeight="1">
      <c r="B204" s="178"/>
      <c r="C204" s="179"/>
      <c r="D204" s="179"/>
      <c r="E204" s="180" t="s">
        <v>5</v>
      </c>
      <c r="F204" s="269" t="s">
        <v>1182</v>
      </c>
      <c r="G204" s="270"/>
      <c r="H204" s="270"/>
      <c r="I204" s="270"/>
      <c r="J204" s="179"/>
      <c r="K204" s="180" t="s">
        <v>5</v>
      </c>
      <c r="L204" s="179"/>
      <c r="M204" s="179"/>
      <c r="N204" s="179"/>
      <c r="O204" s="179"/>
      <c r="P204" s="179"/>
      <c r="Q204" s="179"/>
      <c r="R204" s="181"/>
      <c r="T204" s="182"/>
      <c r="U204" s="179"/>
      <c r="V204" s="179"/>
      <c r="W204" s="179"/>
      <c r="X204" s="179"/>
      <c r="Y204" s="179"/>
      <c r="Z204" s="179"/>
      <c r="AA204" s="183"/>
      <c r="AT204" s="184" t="s">
        <v>216</v>
      </c>
      <c r="AU204" s="184" t="s">
        <v>87</v>
      </c>
      <c r="AV204" s="11" t="s">
        <v>82</v>
      </c>
      <c r="AW204" s="11" t="s">
        <v>32</v>
      </c>
      <c r="AX204" s="11" t="s">
        <v>75</v>
      </c>
      <c r="AY204" s="184" t="s">
        <v>192</v>
      </c>
    </row>
    <row r="205" spans="2:65" s="12" customFormat="1" ht="16.5" customHeight="1">
      <c r="B205" s="185"/>
      <c r="C205" s="186"/>
      <c r="D205" s="186"/>
      <c r="E205" s="187" t="s">
        <v>5</v>
      </c>
      <c r="F205" s="271" t="s">
        <v>1183</v>
      </c>
      <c r="G205" s="272"/>
      <c r="H205" s="272"/>
      <c r="I205" s="272"/>
      <c r="J205" s="186"/>
      <c r="K205" s="188">
        <v>62.3</v>
      </c>
      <c r="L205" s="186"/>
      <c r="M205" s="186"/>
      <c r="N205" s="186"/>
      <c r="O205" s="186"/>
      <c r="P205" s="186"/>
      <c r="Q205" s="186"/>
      <c r="R205" s="189"/>
      <c r="T205" s="190"/>
      <c r="U205" s="186"/>
      <c r="V205" s="186"/>
      <c r="W205" s="186"/>
      <c r="X205" s="186"/>
      <c r="Y205" s="186"/>
      <c r="Z205" s="186"/>
      <c r="AA205" s="191"/>
      <c r="AT205" s="192" t="s">
        <v>216</v>
      </c>
      <c r="AU205" s="192" t="s">
        <v>87</v>
      </c>
      <c r="AV205" s="12" t="s">
        <v>87</v>
      </c>
      <c r="AW205" s="12" t="s">
        <v>32</v>
      </c>
      <c r="AX205" s="12" t="s">
        <v>75</v>
      </c>
      <c r="AY205" s="192" t="s">
        <v>192</v>
      </c>
    </row>
    <row r="206" spans="2:65" s="12" customFormat="1" ht="16.5" customHeight="1">
      <c r="B206" s="185"/>
      <c r="C206" s="186"/>
      <c r="D206" s="186"/>
      <c r="E206" s="187" t="s">
        <v>5</v>
      </c>
      <c r="F206" s="271" t="s">
        <v>1184</v>
      </c>
      <c r="G206" s="272"/>
      <c r="H206" s="272"/>
      <c r="I206" s="272"/>
      <c r="J206" s="186"/>
      <c r="K206" s="188">
        <v>10.44</v>
      </c>
      <c r="L206" s="186"/>
      <c r="M206" s="186"/>
      <c r="N206" s="186"/>
      <c r="O206" s="186"/>
      <c r="P206" s="186"/>
      <c r="Q206" s="186"/>
      <c r="R206" s="189"/>
      <c r="T206" s="190"/>
      <c r="U206" s="186"/>
      <c r="V206" s="186"/>
      <c r="W206" s="186"/>
      <c r="X206" s="186"/>
      <c r="Y206" s="186"/>
      <c r="Z206" s="186"/>
      <c r="AA206" s="191"/>
      <c r="AT206" s="192" t="s">
        <v>216</v>
      </c>
      <c r="AU206" s="192" t="s">
        <v>87</v>
      </c>
      <c r="AV206" s="12" t="s">
        <v>87</v>
      </c>
      <c r="AW206" s="12" t="s">
        <v>32</v>
      </c>
      <c r="AX206" s="12" t="s">
        <v>75</v>
      </c>
      <c r="AY206" s="192" t="s">
        <v>192</v>
      </c>
    </row>
    <row r="207" spans="2:65" s="13" customFormat="1" ht="16.5" customHeight="1">
      <c r="B207" s="193"/>
      <c r="C207" s="194"/>
      <c r="D207" s="194"/>
      <c r="E207" s="195" t="s">
        <v>5</v>
      </c>
      <c r="F207" s="275" t="s">
        <v>249</v>
      </c>
      <c r="G207" s="276"/>
      <c r="H207" s="276"/>
      <c r="I207" s="276"/>
      <c r="J207" s="194"/>
      <c r="K207" s="196">
        <v>72.739999999999995</v>
      </c>
      <c r="L207" s="194"/>
      <c r="M207" s="194"/>
      <c r="N207" s="194"/>
      <c r="O207" s="194"/>
      <c r="P207" s="194"/>
      <c r="Q207" s="194"/>
      <c r="R207" s="197"/>
      <c r="T207" s="198"/>
      <c r="U207" s="194"/>
      <c r="V207" s="194"/>
      <c r="W207" s="194"/>
      <c r="X207" s="194"/>
      <c r="Y207" s="194"/>
      <c r="Z207" s="194"/>
      <c r="AA207" s="199"/>
      <c r="AT207" s="200" t="s">
        <v>216</v>
      </c>
      <c r="AU207" s="200" t="s">
        <v>87</v>
      </c>
      <c r="AV207" s="13" t="s">
        <v>197</v>
      </c>
      <c r="AW207" s="13" t="s">
        <v>32</v>
      </c>
      <c r="AX207" s="13" t="s">
        <v>82</v>
      </c>
      <c r="AY207" s="200" t="s">
        <v>192</v>
      </c>
    </row>
    <row r="208" spans="2:65" s="1" customFormat="1" ht="38.25" customHeight="1">
      <c r="B208" s="142"/>
      <c r="C208" s="215" t="s">
        <v>464</v>
      </c>
      <c r="D208" s="215" t="s">
        <v>656</v>
      </c>
      <c r="E208" s="216" t="s">
        <v>1185</v>
      </c>
      <c r="F208" s="321" t="s">
        <v>1186</v>
      </c>
      <c r="G208" s="321"/>
      <c r="H208" s="321"/>
      <c r="I208" s="321"/>
      <c r="J208" s="217" t="s">
        <v>213</v>
      </c>
      <c r="K208" s="218">
        <v>0.91</v>
      </c>
      <c r="L208" s="319">
        <v>0</v>
      </c>
      <c r="M208" s="319"/>
      <c r="N208" s="320">
        <f>ROUND(L208*K208,2)</f>
        <v>0</v>
      </c>
      <c r="O208" s="267"/>
      <c r="P208" s="267"/>
      <c r="Q208" s="267"/>
      <c r="R208" s="145"/>
      <c r="T208" s="175" t="s">
        <v>5</v>
      </c>
      <c r="U208" s="48" t="s">
        <v>42</v>
      </c>
      <c r="V208" s="40"/>
      <c r="W208" s="176">
        <f>V208*K208</f>
        <v>0</v>
      </c>
      <c r="X208" s="176">
        <v>0.55000000000000004</v>
      </c>
      <c r="Y208" s="176">
        <f>X208*K208</f>
        <v>0.50050000000000006</v>
      </c>
      <c r="Z208" s="176">
        <v>0</v>
      </c>
      <c r="AA208" s="177">
        <f>Z208*K208</f>
        <v>0</v>
      </c>
      <c r="AR208" s="23" t="s">
        <v>436</v>
      </c>
      <c r="AT208" s="23" t="s">
        <v>656</v>
      </c>
      <c r="AU208" s="23" t="s">
        <v>87</v>
      </c>
      <c r="AY208" s="23" t="s">
        <v>192</v>
      </c>
      <c r="BE208" s="118">
        <f>IF(U208="základná",N208,0)</f>
        <v>0</v>
      </c>
      <c r="BF208" s="118">
        <f>IF(U208="znížená",N208,0)</f>
        <v>0</v>
      </c>
      <c r="BG208" s="118">
        <f>IF(U208="zákl. prenesená",N208,0)</f>
        <v>0</v>
      </c>
      <c r="BH208" s="118">
        <f>IF(U208="zníž. prenesená",N208,0)</f>
        <v>0</v>
      </c>
      <c r="BI208" s="118">
        <f>IF(U208="nulová",N208,0)</f>
        <v>0</v>
      </c>
      <c r="BJ208" s="23" t="s">
        <v>87</v>
      </c>
      <c r="BK208" s="118">
        <f>ROUND(L208*K208,2)</f>
        <v>0</v>
      </c>
      <c r="BL208" s="23" t="s">
        <v>294</v>
      </c>
      <c r="BM208" s="23" t="s">
        <v>1187</v>
      </c>
    </row>
    <row r="209" spans="2:65" s="12" customFormat="1" ht="16.5" customHeight="1">
      <c r="B209" s="185"/>
      <c r="C209" s="186"/>
      <c r="D209" s="186"/>
      <c r="E209" s="187" t="s">
        <v>5</v>
      </c>
      <c r="F209" s="317" t="s">
        <v>1188</v>
      </c>
      <c r="G209" s="318"/>
      <c r="H209" s="318"/>
      <c r="I209" s="318"/>
      <c r="J209" s="186"/>
      <c r="K209" s="188">
        <v>0.77900000000000003</v>
      </c>
      <c r="L209" s="186"/>
      <c r="M209" s="186"/>
      <c r="N209" s="186"/>
      <c r="O209" s="186"/>
      <c r="P209" s="186"/>
      <c r="Q209" s="186"/>
      <c r="R209" s="189"/>
      <c r="T209" s="190"/>
      <c r="U209" s="186"/>
      <c r="V209" s="186"/>
      <c r="W209" s="186"/>
      <c r="X209" s="186"/>
      <c r="Y209" s="186"/>
      <c r="Z209" s="186"/>
      <c r="AA209" s="191"/>
      <c r="AT209" s="192" t="s">
        <v>216</v>
      </c>
      <c r="AU209" s="192" t="s">
        <v>87</v>
      </c>
      <c r="AV209" s="12" t="s">
        <v>87</v>
      </c>
      <c r="AW209" s="12" t="s">
        <v>32</v>
      </c>
      <c r="AX209" s="12" t="s">
        <v>75</v>
      </c>
      <c r="AY209" s="192" t="s">
        <v>192</v>
      </c>
    </row>
    <row r="210" spans="2:65" s="12" customFormat="1" ht="16.5" customHeight="1">
      <c r="B210" s="185"/>
      <c r="C210" s="186"/>
      <c r="D210" s="186"/>
      <c r="E210" s="187" t="s">
        <v>5</v>
      </c>
      <c r="F210" s="271" t="s">
        <v>1189</v>
      </c>
      <c r="G210" s="272"/>
      <c r="H210" s="272"/>
      <c r="I210" s="272"/>
      <c r="J210" s="186"/>
      <c r="K210" s="188">
        <v>0.13100000000000001</v>
      </c>
      <c r="L210" s="186"/>
      <c r="M210" s="186"/>
      <c r="N210" s="186"/>
      <c r="O210" s="186"/>
      <c r="P210" s="186"/>
      <c r="Q210" s="186"/>
      <c r="R210" s="189"/>
      <c r="T210" s="190"/>
      <c r="U210" s="186"/>
      <c r="V210" s="186"/>
      <c r="W210" s="186"/>
      <c r="X210" s="186"/>
      <c r="Y210" s="186"/>
      <c r="Z210" s="186"/>
      <c r="AA210" s="191"/>
      <c r="AT210" s="192" t="s">
        <v>216</v>
      </c>
      <c r="AU210" s="192" t="s">
        <v>87</v>
      </c>
      <c r="AV210" s="12" t="s">
        <v>87</v>
      </c>
      <c r="AW210" s="12" t="s">
        <v>32</v>
      </c>
      <c r="AX210" s="12" t="s">
        <v>75</v>
      </c>
      <c r="AY210" s="192" t="s">
        <v>192</v>
      </c>
    </row>
    <row r="211" spans="2:65" s="13" customFormat="1" ht="16.5" customHeight="1">
      <c r="B211" s="193"/>
      <c r="C211" s="194"/>
      <c r="D211" s="194"/>
      <c r="E211" s="195" t="s">
        <v>5</v>
      </c>
      <c r="F211" s="275" t="s">
        <v>249</v>
      </c>
      <c r="G211" s="276"/>
      <c r="H211" s="276"/>
      <c r="I211" s="276"/>
      <c r="J211" s="194"/>
      <c r="K211" s="196">
        <v>0.91</v>
      </c>
      <c r="L211" s="194"/>
      <c r="M211" s="194"/>
      <c r="N211" s="194"/>
      <c r="O211" s="194"/>
      <c r="P211" s="194"/>
      <c r="Q211" s="194"/>
      <c r="R211" s="197"/>
      <c r="T211" s="198"/>
      <c r="U211" s="194"/>
      <c r="V211" s="194"/>
      <c r="W211" s="194"/>
      <c r="X211" s="194"/>
      <c r="Y211" s="194"/>
      <c r="Z211" s="194"/>
      <c r="AA211" s="199"/>
      <c r="AT211" s="200" t="s">
        <v>216</v>
      </c>
      <c r="AU211" s="200" t="s">
        <v>87</v>
      </c>
      <c r="AV211" s="13" t="s">
        <v>197</v>
      </c>
      <c r="AW211" s="13" t="s">
        <v>32</v>
      </c>
      <c r="AX211" s="13" t="s">
        <v>82</v>
      </c>
      <c r="AY211" s="200" t="s">
        <v>192</v>
      </c>
    </row>
    <row r="212" spans="2:65" s="1" customFormat="1" ht="38.25" customHeight="1">
      <c r="B212" s="142"/>
      <c r="C212" s="171" t="s">
        <v>469</v>
      </c>
      <c r="D212" s="171" t="s">
        <v>193</v>
      </c>
      <c r="E212" s="172" t="s">
        <v>940</v>
      </c>
      <c r="F212" s="268" t="s">
        <v>941</v>
      </c>
      <c r="G212" s="268"/>
      <c r="H212" s="268"/>
      <c r="I212" s="268"/>
      <c r="J212" s="173" t="s">
        <v>196</v>
      </c>
      <c r="K212" s="174">
        <v>36.009</v>
      </c>
      <c r="L212" s="277">
        <v>0</v>
      </c>
      <c r="M212" s="277"/>
      <c r="N212" s="267">
        <f>ROUND(L212*K212,2)</f>
        <v>0</v>
      </c>
      <c r="O212" s="267"/>
      <c r="P212" s="267"/>
      <c r="Q212" s="267"/>
      <c r="R212" s="145"/>
      <c r="T212" s="175" t="s">
        <v>5</v>
      </c>
      <c r="U212" s="48" t="s">
        <v>42</v>
      </c>
      <c r="V212" s="40"/>
      <c r="W212" s="176">
        <f>V212*K212</f>
        <v>0</v>
      </c>
      <c r="X212" s="176">
        <v>0</v>
      </c>
      <c r="Y212" s="176">
        <f>X212*K212</f>
        <v>0</v>
      </c>
      <c r="Z212" s="176">
        <v>0</v>
      </c>
      <c r="AA212" s="177">
        <f>Z212*K212</f>
        <v>0</v>
      </c>
      <c r="AR212" s="23" t="s">
        <v>294</v>
      </c>
      <c r="AT212" s="23" t="s">
        <v>193</v>
      </c>
      <c r="AU212" s="23" t="s">
        <v>87</v>
      </c>
      <c r="AY212" s="23" t="s">
        <v>192</v>
      </c>
      <c r="BE212" s="118">
        <f>IF(U212="základná",N212,0)</f>
        <v>0</v>
      </c>
      <c r="BF212" s="118">
        <f>IF(U212="znížená",N212,0)</f>
        <v>0</v>
      </c>
      <c r="BG212" s="118">
        <f>IF(U212="zákl. prenesená",N212,0)</f>
        <v>0</v>
      </c>
      <c r="BH212" s="118">
        <f>IF(U212="zníž. prenesená",N212,0)</f>
        <v>0</v>
      </c>
      <c r="BI212" s="118">
        <f>IF(U212="nulová",N212,0)</f>
        <v>0</v>
      </c>
      <c r="BJ212" s="23" t="s">
        <v>87</v>
      </c>
      <c r="BK212" s="118">
        <f>ROUND(L212*K212,2)</f>
        <v>0</v>
      </c>
      <c r="BL212" s="23" t="s">
        <v>294</v>
      </c>
      <c r="BM212" s="23" t="s">
        <v>1190</v>
      </c>
    </row>
    <row r="213" spans="2:65" s="11" customFormat="1" ht="16.5" customHeight="1">
      <c r="B213" s="178"/>
      <c r="C213" s="179"/>
      <c r="D213" s="179"/>
      <c r="E213" s="180" t="s">
        <v>5</v>
      </c>
      <c r="F213" s="269" t="s">
        <v>1101</v>
      </c>
      <c r="G213" s="270"/>
      <c r="H213" s="270"/>
      <c r="I213" s="270"/>
      <c r="J213" s="179"/>
      <c r="K213" s="180" t="s">
        <v>5</v>
      </c>
      <c r="L213" s="179"/>
      <c r="M213" s="179"/>
      <c r="N213" s="179"/>
      <c r="O213" s="179"/>
      <c r="P213" s="179"/>
      <c r="Q213" s="179"/>
      <c r="R213" s="181"/>
      <c r="T213" s="182"/>
      <c r="U213" s="179"/>
      <c r="V213" s="179"/>
      <c r="W213" s="179"/>
      <c r="X213" s="179"/>
      <c r="Y213" s="179"/>
      <c r="Z213" s="179"/>
      <c r="AA213" s="183"/>
      <c r="AT213" s="184" t="s">
        <v>216</v>
      </c>
      <c r="AU213" s="184" t="s">
        <v>87</v>
      </c>
      <c r="AV213" s="11" t="s">
        <v>82</v>
      </c>
      <c r="AW213" s="11" t="s">
        <v>32</v>
      </c>
      <c r="AX213" s="11" t="s">
        <v>75</v>
      </c>
      <c r="AY213" s="184" t="s">
        <v>192</v>
      </c>
    </row>
    <row r="214" spans="2:65" s="12" customFormat="1" ht="16.5" customHeight="1">
      <c r="B214" s="185"/>
      <c r="C214" s="186"/>
      <c r="D214" s="186"/>
      <c r="E214" s="187" t="s">
        <v>5</v>
      </c>
      <c r="F214" s="271" t="s">
        <v>1165</v>
      </c>
      <c r="G214" s="272"/>
      <c r="H214" s="272"/>
      <c r="I214" s="272"/>
      <c r="J214" s="186"/>
      <c r="K214" s="188">
        <v>36.009</v>
      </c>
      <c r="L214" s="186"/>
      <c r="M214" s="186"/>
      <c r="N214" s="186"/>
      <c r="O214" s="186"/>
      <c r="P214" s="186"/>
      <c r="Q214" s="186"/>
      <c r="R214" s="189"/>
      <c r="T214" s="190"/>
      <c r="U214" s="186"/>
      <c r="V214" s="186"/>
      <c r="W214" s="186"/>
      <c r="X214" s="186"/>
      <c r="Y214" s="186"/>
      <c r="Z214" s="186"/>
      <c r="AA214" s="191"/>
      <c r="AT214" s="192" t="s">
        <v>216</v>
      </c>
      <c r="AU214" s="192" t="s">
        <v>87</v>
      </c>
      <c r="AV214" s="12" t="s">
        <v>87</v>
      </c>
      <c r="AW214" s="12" t="s">
        <v>32</v>
      </c>
      <c r="AX214" s="12" t="s">
        <v>82</v>
      </c>
      <c r="AY214" s="192" t="s">
        <v>192</v>
      </c>
    </row>
    <row r="215" spans="2:65" s="1" customFormat="1" ht="25.5" customHeight="1">
      <c r="B215" s="142"/>
      <c r="C215" s="215" t="s">
        <v>473</v>
      </c>
      <c r="D215" s="215" t="s">
        <v>656</v>
      </c>
      <c r="E215" s="216" t="s">
        <v>1191</v>
      </c>
      <c r="F215" s="321" t="s">
        <v>1192</v>
      </c>
      <c r="G215" s="321"/>
      <c r="H215" s="321"/>
      <c r="I215" s="321"/>
      <c r="J215" s="217" t="s">
        <v>196</v>
      </c>
      <c r="K215" s="218">
        <v>36.009</v>
      </c>
      <c r="L215" s="319">
        <v>0</v>
      </c>
      <c r="M215" s="319"/>
      <c r="N215" s="320">
        <f>ROUND(L215*K215,2)</f>
        <v>0</v>
      </c>
      <c r="O215" s="267"/>
      <c r="P215" s="267"/>
      <c r="Q215" s="267"/>
      <c r="R215" s="145"/>
      <c r="T215" s="175" t="s">
        <v>5</v>
      </c>
      <c r="U215" s="48" t="s">
        <v>42</v>
      </c>
      <c r="V215" s="40"/>
      <c r="W215" s="176">
        <f>V215*K215</f>
        <v>0</v>
      </c>
      <c r="X215" s="176">
        <v>1.0999999999999999E-2</v>
      </c>
      <c r="Y215" s="176">
        <f>X215*K215</f>
        <v>0.39609899999999998</v>
      </c>
      <c r="Z215" s="176">
        <v>0</v>
      </c>
      <c r="AA215" s="177">
        <f>Z215*K215</f>
        <v>0</v>
      </c>
      <c r="AR215" s="23" t="s">
        <v>436</v>
      </c>
      <c r="AT215" s="23" t="s">
        <v>656</v>
      </c>
      <c r="AU215" s="23" t="s">
        <v>87</v>
      </c>
      <c r="AY215" s="23" t="s">
        <v>192</v>
      </c>
      <c r="BE215" s="118">
        <f>IF(U215="základná",N215,0)</f>
        <v>0</v>
      </c>
      <c r="BF215" s="118">
        <f>IF(U215="znížená",N215,0)</f>
        <v>0</v>
      </c>
      <c r="BG215" s="118">
        <f>IF(U215="zákl. prenesená",N215,0)</f>
        <v>0</v>
      </c>
      <c r="BH215" s="118">
        <f>IF(U215="zníž. prenesená",N215,0)</f>
        <v>0</v>
      </c>
      <c r="BI215" s="118">
        <f>IF(U215="nulová",N215,0)</f>
        <v>0</v>
      </c>
      <c r="BJ215" s="23" t="s">
        <v>87</v>
      </c>
      <c r="BK215" s="118">
        <f>ROUND(L215*K215,2)</f>
        <v>0</v>
      </c>
      <c r="BL215" s="23" t="s">
        <v>294</v>
      </c>
      <c r="BM215" s="23" t="s">
        <v>1193</v>
      </c>
    </row>
    <row r="216" spans="2:65" s="1" customFormat="1" ht="25.5" customHeight="1">
      <c r="B216" s="142"/>
      <c r="C216" s="171" t="s">
        <v>477</v>
      </c>
      <c r="D216" s="171" t="s">
        <v>193</v>
      </c>
      <c r="E216" s="172" t="s">
        <v>1194</v>
      </c>
      <c r="F216" s="268" t="s">
        <v>1195</v>
      </c>
      <c r="G216" s="268"/>
      <c r="H216" s="268"/>
      <c r="I216" s="268"/>
      <c r="J216" s="173" t="s">
        <v>208</v>
      </c>
      <c r="K216" s="174">
        <v>0.91600000000000004</v>
      </c>
      <c r="L216" s="277">
        <v>0</v>
      </c>
      <c r="M216" s="277"/>
      <c r="N216" s="267">
        <f>ROUND(L216*K216,2)</f>
        <v>0</v>
      </c>
      <c r="O216" s="267"/>
      <c r="P216" s="267"/>
      <c r="Q216" s="267"/>
      <c r="R216" s="145"/>
      <c r="T216" s="175" t="s">
        <v>5</v>
      </c>
      <c r="U216" s="48" t="s">
        <v>42</v>
      </c>
      <c r="V216" s="40"/>
      <c r="W216" s="176">
        <f>V216*K216</f>
        <v>0</v>
      </c>
      <c r="X216" s="176">
        <v>0</v>
      </c>
      <c r="Y216" s="176">
        <f>X216*K216</f>
        <v>0</v>
      </c>
      <c r="Z216" s="176">
        <v>0</v>
      </c>
      <c r="AA216" s="177">
        <f>Z216*K216</f>
        <v>0</v>
      </c>
      <c r="AR216" s="23" t="s">
        <v>294</v>
      </c>
      <c r="AT216" s="23" t="s">
        <v>193</v>
      </c>
      <c r="AU216" s="23" t="s">
        <v>87</v>
      </c>
      <c r="AY216" s="23" t="s">
        <v>192</v>
      </c>
      <c r="BE216" s="118">
        <f>IF(U216="základná",N216,0)</f>
        <v>0</v>
      </c>
      <c r="BF216" s="118">
        <f>IF(U216="znížená",N216,0)</f>
        <v>0</v>
      </c>
      <c r="BG216" s="118">
        <f>IF(U216="zákl. prenesená",N216,0)</f>
        <v>0</v>
      </c>
      <c r="BH216" s="118">
        <f>IF(U216="zníž. prenesená",N216,0)</f>
        <v>0</v>
      </c>
      <c r="BI216" s="118">
        <f>IF(U216="nulová",N216,0)</f>
        <v>0</v>
      </c>
      <c r="BJ216" s="23" t="s">
        <v>87</v>
      </c>
      <c r="BK216" s="118">
        <f>ROUND(L216*K216,2)</f>
        <v>0</v>
      </c>
      <c r="BL216" s="23" t="s">
        <v>294</v>
      </c>
      <c r="BM216" s="23" t="s">
        <v>1196</v>
      </c>
    </row>
    <row r="217" spans="2:65" s="10" customFormat="1" ht="29.85" customHeight="1">
      <c r="B217" s="160"/>
      <c r="C217" s="161"/>
      <c r="D217" s="170" t="s">
        <v>160</v>
      </c>
      <c r="E217" s="170"/>
      <c r="F217" s="170"/>
      <c r="G217" s="170"/>
      <c r="H217" s="170"/>
      <c r="I217" s="170"/>
      <c r="J217" s="170"/>
      <c r="K217" s="170"/>
      <c r="L217" s="170"/>
      <c r="M217" s="170"/>
      <c r="N217" s="315">
        <f>BK217</f>
        <v>0</v>
      </c>
      <c r="O217" s="316"/>
      <c r="P217" s="316"/>
      <c r="Q217" s="316"/>
      <c r="R217" s="163"/>
      <c r="T217" s="164"/>
      <c r="U217" s="161"/>
      <c r="V217" s="161"/>
      <c r="W217" s="165">
        <f>SUM(W218:W221)</f>
        <v>0</v>
      </c>
      <c r="X217" s="161"/>
      <c r="Y217" s="165">
        <f>SUM(Y218:Y221)</f>
        <v>0.39996428000000001</v>
      </c>
      <c r="Z217" s="161"/>
      <c r="AA217" s="166">
        <f>SUM(AA218:AA221)</f>
        <v>0</v>
      </c>
      <c r="AR217" s="167" t="s">
        <v>87</v>
      </c>
      <c r="AT217" s="168" t="s">
        <v>74</v>
      </c>
      <c r="AU217" s="168" t="s">
        <v>82</v>
      </c>
      <c r="AY217" s="167" t="s">
        <v>192</v>
      </c>
      <c r="BK217" s="169">
        <f>SUM(BK218:BK221)</f>
        <v>0</v>
      </c>
    </row>
    <row r="218" spans="2:65" s="1" customFormat="1" ht="38.25" customHeight="1">
      <c r="B218" s="142"/>
      <c r="C218" s="171" t="s">
        <v>484</v>
      </c>
      <c r="D218" s="171" t="s">
        <v>193</v>
      </c>
      <c r="E218" s="172" t="s">
        <v>1197</v>
      </c>
      <c r="F218" s="268" t="s">
        <v>1198</v>
      </c>
      <c r="G218" s="268"/>
      <c r="H218" s="268"/>
      <c r="I218" s="268"/>
      <c r="J218" s="173" t="s">
        <v>196</v>
      </c>
      <c r="K218" s="174">
        <v>33.386000000000003</v>
      </c>
      <c r="L218" s="277">
        <v>0</v>
      </c>
      <c r="M218" s="277"/>
      <c r="N218" s="267">
        <f>ROUND(L218*K218,2)</f>
        <v>0</v>
      </c>
      <c r="O218" s="267"/>
      <c r="P218" s="267"/>
      <c r="Q218" s="267"/>
      <c r="R218" s="145"/>
      <c r="T218" s="175" t="s">
        <v>5</v>
      </c>
      <c r="U218" s="48" t="s">
        <v>42</v>
      </c>
      <c r="V218" s="40"/>
      <c r="W218" s="176">
        <f>V218*K218</f>
        <v>0</v>
      </c>
      <c r="X218" s="176">
        <v>1.1979999999999999E-2</v>
      </c>
      <c r="Y218" s="176">
        <f>X218*K218</f>
        <v>0.39996428000000001</v>
      </c>
      <c r="Z218" s="176">
        <v>0</v>
      </c>
      <c r="AA218" s="177">
        <f>Z218*K218</f>
        <v>0</v>
      </c>
      <c r="AR218" s="23" t="s">
        <v>294</v>
      </c>
      <c r="AT218" s="23" t="s">
        <v>193</v>
      </c>
      <c r="AU218" s="23" t="s">
        <v>87</v>
      </c>
      <c r="AY218" s="23" t="s">
        <v>192</v>
      </c>
      <c r="BE218" s="118">
        <f>IF(U218="základná",N218,0)</f>
        <v>0</v>
      </c>
      <c r="BF218" s="118">
        <f>IF(U218="znížená",N218,0)</f>
        <v>0</v>
      </c>
      <c r="BG218" s="118">
        <f>IF(U218="zákl. prenesená",N218,0)</f>
        <v>0</v>
      </c>
      <c r="BH218" s="118">
        <f>IF(U218="zníž. prenesená",N218,0)</f>
        <v>0</v>
      </c>
      <c r="BI218" s="118">
        <f>IF(U218="nulová",N218,0)</f>
        <v>0</v>
      </c>
      <c r="BJ218" s="23" t="s">
        <v>87</v>
      </c>
      <c r="BK218" s="118">
        <f>ROUND(L218*K218,2)</f>
        <v>0</v>
      </c>
      <c r="BL218" s="23" t="s">
        <v>294</v>
      </c>
      <c r="BM218" s="23" t="s">
        <v>1199</v>
      </c>
    </row>
    <row r="219" spans="2:65" s="11" customFormat="1" ht="16.5" customHeight="1">
      <c r="B219" s="178"/>
      <c r="C219" s="179"/>
      <c r="D219" s="179"/>
      <c r="E219" s="180" t="s">
        <v>5</v>
      </c>
      <c r="F219" s="269" t="s">
        <v>1101</v>
      </c>
      <c r="G219" s="270"/>
      <c r="H219" s="270"/>
      <c r="I219" s="270"/>
      <c r="J219" s="179"/>
      <c r="K219" s="180" t="s">
        <v>5</v>
      </c>
      <c r="L219" s="179"/>
      <c r="M219" s="179"/>
      <c r="N219" s="179"/>
      <c r="O219" s="179"/>
      <c r="P219" s="179"/>
      <c r="Q219" s="179"/>
      <c r="R219" s="181"/>
      <c r="T219" s="182"/>
      <c r="U219" s="179"/>
      <c r="V219" s="179"/>
      <c r="W219" s="179"/>
      <c r="X219" s="179"/>
      <c r="Y219" s="179"/>
      <c r="Z219" s="179"/>
      <c r="AA219" s="183"/>
      <c r="AT219" s="184" t="s">
        <v>216</v>
      </c>
      <c r="AU219" s="184" t="s">
        <v>87</v>
      </c>
      <c r="AV219" s="11" t="s">
        <v>82</v>
      </c>
      <c r="AW219" s="11" t="s">
        <v>32</v>
      </c>
      <c r="AX219" s="11" t="s">
        <v>75</v>
      </c>
      <c r="AY219" s="184" t="s">
        <v>192</v>
      </c>
    </row>
    <row r="220" spans="2:65" s="12" customFormat="1" ht="16.5" customHeight="1">
      <c r="B220" s="185"/>
      <c r="C220" s="186"/>
      <c r="D220" s="186"/>
      <c r="E220" s="187" t="s">
        <v>5</v>
      </c>
      <c r="F220" s="271" t="s">
        <v>1102</v>
      </c>
      <c r="G220" s="272"/>
      <c r="H220" s="272"/>
      <c r="I220" s="272"/>
      <c r="J220" s="186"/>
      <c r="K220" s="188">
        <v>33.386000000000003</v>
      </c>
      <c r="L220" s="186"/>
      <c r="M220" s="186"/>
      <c r="N220" s="186"/>
      <c r="O220" s="186"/>
      <c r="P220" s="186"/>
      <c r="Q220" s="186"/>
      <c r="R220" s="189"/>
      <c r="T220" s="190"/>
      <c r="U220" s="186"/>
      <c r="V220" s="186"/>
      <c r="W220" s="186"/>
      <c r="X220" s="186"/>
      <c r="Y220" s="186"/>
      <c r="Z220" s="186"/>
      <c r="AA220" s="191"/>
      <c r="AT220" s="192" t="s">
        <v>216</v>
      </c>
      <c r="AU220" s="192" t="s">
        <v>87</v>
      </c>
      <c r="AV220" s="12" t="s">
        <v>87</v>
      </c>
      <c r="AW220" s="12" t="s">
        <v>32</v>
      </c>
      <c r="AX220" s="12" t="s">
        <v>82</v>
      </c>
      <c r="AY220" s="192" t="s">
        <v>192</v>
      </c>
    </row>
    <row r="221" spans="2:65" s="1" customFormat="1" ht="38.25" customHeight="1">
      <c r="B221" s="142"/>
      <c r="C221" s="171" t="s">
        <v>490</v>
      </c>
      <c r="D221" s="171" t="s">
        <v>193</v>
      </c>
      <c r="E221" s="172" t="s">
        <v>1200</v>
      </c>
      <c r="F221" s="268" t="s">
        <v>1201</v>
      </c>
      <c r="G221" s="268"/>
      <c r="H221" s="268"/>
      <c r="I221" s="268"/>
      <c r="J221" s="173" t="s">
        <v>208</v>
      </c>
      <c r="K221" s="174">
        <v>0.4</v>
      </c>
      <c r="L221" s="277">
        <v>0</v>
      </c>
      <c r="M221" s="277"/>
      <c r="N221" s="267">
        <f>ROUND(L221*K221,2)</f>
        <v>0</v>
      </c>
      <c r="O221" s="267"/>
      <c r="P221" s="267"/>
      <c r="Q221" s="267"/>
      <c r="R221" s="145"/>
      <c r="T221" s="175" t="s">
        <v>5</v>
      </c>
      <c r="U221" s="48" t="s">
        <v>42</v>
      </c>
      <c r="V221" s="40"/>
      <c r="W221" s="176">
        <f>V221*K221</f>
        <v>0</v>
      </c>
      <c r="X221" s="176">
        <v>0</v>
      </c>
      <c r="Y221" s="176">
        <f>X221*K221</f>
        <v>0</v>
      </c>
      <c r="Z221" s="176">
        <v>0</v>
      </c>
      <c r="AA221" s="177">
        <f>Z221*K221</f>
        <v>0</v>
      </c>
      <c r="AR221" s="23" t="s">
        <v>294</v>
      </c>
      <c r="AT221" s="23" t="s">
        <v>193</v>
      </c>
      <c r="AU221" s="23" t="s">
        <v>87</v>
      </c>
      <c r="AY221" s="23" t="s">
        <v>192</v>
      </c>
      <c r="BE221" s="118">
        <f>IF(U221="základná",N221,0)</f>
        <v>0</v>
      </c>
      <c r="BF221" s="118">
        <f>IF(U221="znížená",N221,0)</f>
        <v>0</v>
      </c>
      <c r="BG221" s="118">
        <f>IF(U221="zákl. prenesená",N221,0)</f>
        <v>0</v>
      </c>
      <c r="BH221" s="118">
        <f>IF(U221="zníž. prenesená",N221,0)</f>
        <v>0</v>
      </c>
      <c r="BI221" s="118">
        <f>IF(U221="nulová",N221,0)</f>
        <v>0</v>
      </c>
      <c r="BJ221" s="23" t="s">
        <v>87</v>
      </c>
      <c r="BK221" s="118">
        <f>ROUND(L221*K221,2)</f>
        <v>0</v>
      </c>
      <c r="BL221" s="23" t="s">
        <v>294</v>
      </c>
      <c r="BM221" s="23" t="s">
        <v>1202</v>
      </c>
    </row>
    <row r="222" spans="2:65" s="10" customFormat="1" ht="29.85" customHeight="1">
      <c r="B222" s="160"/>
      <c r="C222" s="161"/>
      <c r="D222" s="170" t="s">
        <v>161</v>
      </c>
      <c r="E222" s="170"/>
      <c r="F222" s="170"/>
      <c r="G222" s="170"/>
      <c r="H222" s="170"/>
      <c r="I222" s="170"/>
      <c r="J222" s="170"/>
      <c r="K222" s="170"/>
      <c r="L222" s="170"/>
      <c r="M222" s="170"/>
      <c r="N222" s="315">
        <f>BK222</f>
        <v>0</v>
      </c>
      <c r="O222" s="316"/>
      <c r="P222" s="316"/>
      <c r="Q222" s="316"/>
      <c r="R222" s="163"/>
      <c r="T222" s="164"/>
      <c r="U222" s="161"/>
      <c r="V222" s="161"/>
      <c r="W222" s="165">
        <f>SUM(W223:W243)</f>
        <v>0</v>
      </c>
      <c r="X222" s="161"/>
      <c r="Y222" s="165">
        <f>SUM(Y223:Y243)</f>
        <v>4.3304580000000009E-2</v>
      </c>
      <c r="Z222" s="161"/>
      <c r="AA222" s="166">
        <f>SUM(AA223:AA243)</f>
        <v>0</v>
      </c>
      <c r="AR222" s="167" t="s">
        <v>87</v>
      </c>
      <c r="AT222" s="168" t="s">
        <v>74</v>
      </c>
      <c r="AU222" s="168" t="s">
        <v>82</v>
      </c>
      <c r="AY222" s="167" t="s">
        <v>192</v>
      </c>
      <c r="BK222" s="169">
        <f>SUM(BK223:BK243)</f>
        <v>0</v>
      </c>
    </row>
    <row r="223" spans="2:65" s="1" customFormat="1" ht="38.25" customHeight="1">
      <c r="B223" s="142"/>
      <c r="C223" s="171" t="s">
        <v>495</v>
      </c>
      <c r="D223" s="171" t="s">
        <v>193</v>
      </c>
      <c r="E223" s="172" t="s">
        <v>1203</v>
      </c>
      <c r="F223" s="268" t="s">
        <v>1204</v>
      </c>
      <c r="G223" s="268"/>
      <c r="H223" s="268"/>
      <c r="I223" s="268"/>
      <c r="J223" s="173" t="s">
        <v>288</v>
      </c>
      <c r="K223" s="174">
        <v>1</v>
      </c>
      <c r="L223" s="277">
        <v>0</v>
      </c>
      <c r="M223" s="277"/>
      <c r="N223" s="267">
        <f>ROUND(L223*K223,2)</f>
        <v>0</v>
      </c>
      <c r="O223" s="267"/>
      <c r="P223" s="267"/>
      <c r="Q223" s="267"/>
      <c r="R223" s="145"/>
      <c r="T223" s="175" t="s">
        <v>5</v>
      </c>
      <c r="U223" s="48" t="s">
        <v>42</v>
      </c>
      <c r="V223" s="40"/>
      <c r="W223" s="176">
        <f>V223*K223</f>
        <v>0</v>
      </c>
      <c r="X223" s="176">
        <v>1.7000000000000001E-4</v>
      </c>
      <c r="Y223" s="176">
        <f>X223*K223</f>
        <v>1.7000000000000001E-4</v>
      </c>
      <c r="Z223" s="176">
        <v>0</v>
      </c>
      <c r="AA223" s="177">
        <f>Z223*K223</f>
        <v>0</v>
      </c>
      <c r="AR223" s="23" t="s">
        <v>294</v>
      </c>
      <c r="AT223" s="23" t="s">
        <v>193</v>
      </c>
      <c r="AU223" s="23" t="s">
        <v>87</v>
      </c>
      <c r="AY223" s="23" t="s">
        <v>192</v>
      </c>
      <c r="BE223" s="118">
        <f>IF(U223="základná",N223,0)</f>
        <v>0</v>
      </c>
      <c r="BF223" s="118">
        <f>IF(U223="znížená",N223,0)</f>
        <v>0</v>
      </c>
      <c r="BG223" s="118">
        <f>IF(U223="zákl. prenesená",N223,0)</f>
        <v>0</v>
      </c>
      <c r="BH223" s="118">
        <f>IF(U223="zníž. prenesená",N223,0)</f>
        <v>0</v>
      </c>
      <c r="BI223" s="118">
        <f>IF(U223="nulová",N223,0)</f>
        <v>0</v>
      </c>
      <c r="BJ223" s="23" t="s">
        <v>87</v>
      </c>
      <c r="BK223" s="118">
        <f>ROUND(L223*K223,2)</f>
        <v>0</v>
      </c>
      <c r="BL223" s="23" t="s">
        <v>294</v>
      </c>
      <c r="BM223" s="23" t="s">
        <v>1205</v>
      </c>
    </row>
    <row r="224" spans="2:65" s="1" customFormat="1" ht="38.25" customHeight="1">
      <c r="B224" s="142"/>
      <c r="C224" s="171" t="s">
        <v>502</v>
      </c>
      <c r="D224" s="171" t="s">
        <v>193</v>
      </c>
      <c r="E224" s="172" t="s">
        <v>1206</v>
      </c>
      <c r="F224" s="268" t="s">
        <v>1207</v>
      </c>
      <c r="G224" s="268"/>
      <c r="H224" s="268"/>
      <c r="I224" s="268"/>
      <c r="J224" s="173" t="s">
        <v>467</v>
      </c>
      <c r="K224" s="174">
        <v>17.7</v>
      </c>
      <c r="L224" s="277">
        <v>0</v>
      </c>
      <c r="M224" s="277"/>
      <c r="N224" s="267">
        <f>ROUND(L224*K224,2)</f>
        <v>0</v>
      </c>
      <c r="O224" s="267"/>
      <c r="P224" s="267"/>
      <c r="Q224" s="267"/>
      <c r="R224" s="145"/>
      <c r="T224" s="175" t="s">
        <v>5</v>
      </c>
      <c r="U224" s="48" t="s">
        <v>42</v>
      </c>
      <c r="V224" s="40"/>
      <c r="W224" s="176">
        <f>V224*K224</f>
        <v>0</v>
      </c>
      <c r="X224" s="176">
        <v>6.9999999999999994E-5</v>
      </c>
      <c r="Y224" s="176">
        <f>X224*K224</f>
        <v>1.2389999999999999E-3</v>
      </c>
      <c r="Z224" s="176">
        <v>0</v>
      </c>
      <c r="AA224" s="177">
        <f>Z224*K224</f>
        <v>0</v>
      </c>
      <c r="AR224" s="23" t="s">
        <v>294</v>
      </c>
      <c r="AT224" s="23" t="s">
        <v>193</v>
      </c>
      <c r="AU224" s="23" t="s">
        <v>87</v>
      </c>
      <c r="AY224" s="23" t="s">
        <v>192</v>
      </c>
      <c r="BE224" s="118">
        <f>IF(U224="základná",N224,0)</f>
        <v>0</v>
      </c>
      <c r="BF224" s="118">
        <f>IF(U224="znížená",N224,0)</f>
        <v>0</v>
      </c>
      <c r="BG224" s="118">
        <f>IF(U224="zákl. prenesená",N224,0)</f>
        <v>0</v>
      </c>
      <c r="BH224" s="118">
        <f>IF(U224="zníž. prenesená",N224,0)</f>
        <v>0</v>
      </c>
      <c r="BI224" s="118">
        <f>IF(U224="nulová",N224,0)</f>
        <v>0</v>
      </c>
      <c r="BJ224" s="23" t="s">
        <v>87</v>
      </c>
      <c r="BK224" s="118">
        <f>ROUND(L224*K224,2)</f>
        <v>0</v>
      </c>
      <c r="BL224" s="23" t="s">
        <v>294</v>
      </c>
      <c r="BM224" s="23" t="s">
        <v>1208</v>
      </c>
    </row>
    <row r="225" spans="2:65" s="1" customFormat="1" ht="25.5" customHeight="1">
      <c r="B225" s="142"/>
      <c r="C225" s="171" t="s">
        <v>506</v>
      </c>
      <c r="D225" s="171" t="s">
        <v>193</v>
      </c>
      <c r="E225" s="172" t="s">
        <v>1209</v>
      </c>
      <c r="F225" s="268" t="s">
        <v>1210</v>
      </c>
      <c r="G225" s="268"/>
      <c r="H225" s="268"/>
      <c r="I225" s="268"/>
      <c r="J225" s="173" t="s">
        <v>467</v>
      </c>
      <c r="K225" s="174">
        <v>1</v>
      </c>
      <c r="L225" s="277">
        <v>0</v>
      </c>
      <c r="M225" s="277"/>
      <c r="N225" s="267">
        <f>ROUND(L225*K225,2)</f>
        <v>0</v>
      </c>
      <c r="O225" s="267"/>
      <c r="P225" s="267"/>
      <c r="Q225" s="267"/>
      <c r="R225" s="145"/>
      <c r="T225" s="175" t="s">
        <v>5</v>
      </c>
      <c r="U225" s="48" t="s">
        <v>42</v>
      </c>
      <c r="V225" s="40"/>
      <c r="W225" s="176">
        <f>V225*K225</f>
        <v>0</v>
      </c>
      <c r="X225" s="176">
        <v>6.9999999999999994E-5</v>
      </c>
      <c r="Y225" s="176">
        <f>X225*K225</f>
        <v>6.9999999999999994E-5</v>
      </c>
      <c r="Z225" s="176">
        <v>0</v>
      </c>
      <c r="AA225" s="177">
        <f>Z225*K225</f>
        <v>0</v>
      </c>
      <c r="AR225" s="23" t="s">
        <v>294</v>
      </c>
      <c r="AT225" s="23" t="s">
        <v>193</v>
      </c>
      <c r="AU225" s="23" t="s">
        <v>87</v>
      </c>
      <c r="AY225" s="23" t="s">
        <v>192</v>
      </c>
      <c r="BE225" s="118">
        <f>IF(U225="základná",N225,0)</f>
        <v>0</v>
      </c>
      <c r="BF225" s="118">
        <f>IF(U225="znížená",N225,0)</f>
        <v>0</v>
      </c>
      <c r="BG225" s="118">
        <f>IF(U225="zákl. prenesená",N225,0)</f>
        <v>0</v>
      </c>
      <c r="BH225" s="118">
        <f>IF(U225="zníž. prenesená",N225,0)</f>
        <v>0</v>
      </c>
      <c r="BI225" s="118">
        <f>IF(U225="nulová",N225,0)</f>
        <v>0</v>
      </c>
      <c r="BJ225" s="23" t="s">
        <v>87</v>
      </c>
      <c r="BK225" s="118">
        <f>ROUND(L225*K225,2)</f>
        <v>0</v>
      </c>
      <c r="BL225" s="23" t="s">
        <v>294</v>
      </c>
      <c r="BM225" s="23" t="s">
        <v>1211</v>
      </c>
    </row>
    <row r="226" spans="2:65" s="11" customFormat="1" ht="16.5" customHeight="1">
      <c r="B226" s="178"/>
      <c r="C226" s="179"/>
      <c r="D226" s="179"/>
      <c r="E226" s="180" t="s">
        <v>5</v>
      </c>
      <c r="F226" s="269" t="s">
        <v>1212</v>
      </c>
      <c r="G226" s="270"/>
      <c r="H226" s="270"/>
      <c r="I226" s="270"/>
      <c r="J226" s="179"/>
      <c r="K226" s="180" t="s">
        <v>5</v>
      </c>
      <c r="L226" s="179"/>
      <c r="M226" s="179"/>
      <c r="N226" s="179"/>
      <c r="O226" s="179"/>
      <c r="P226" s="179"/>
      <c r="Q226" s="179"/>
      <c r="R226" s="181"/>
      <c r="T226" s="182"/>
      <c r="U226" s="179"/>
      <c r="V226" s="179"/>
      <c r="W226" s="179"/>
      <c r="X226" s="179"/>
      <c r="Y226" s="179"/>
      <c r="Z226" s="179"/>
      <c r="AA226" s="183"/>
      <c r="AT226" s="184" t="s">
        <v>216</v>
      </c>
      <c r="AU226" s="184" t="s">
        <v>87</v>
      </c>
      <c r="AV226" s="11" t="s">
        <v>82</v>
      </c>
      <c r="AW226" s="11" t="s">
        <v>32</v>
      </c>
      <c r="AX226" s="11" t="s">
        <v>75</v>
      </c>
      <c r="AY226" s="184" t="s">
        <v>192</v>
      </c>
    </row>
    <row r="227" spans="2:65" s="12" customFormat="1" ht="16.5" customHeight="1">
      <c r="B227" s="185"/>
      <c r="C227" s="186"/>
      <c r="D227" s="186"/>
      <c r="E227" s="187" t="s">
        <v>5</v>
      </c>
      <c r="F227" s="271" t="s">
        <v>1213</v>
      </c>
      <c r="G227" s="272"/>
      <c r="H227" s="272"/>
      <c r="I227" s="272"/>
      <c r="J227" s="186"/>
      <c r="K227" s="188">
        <v>1</v>
      </c>
      <c r="L227" s="186"/>
      <c r="M227" s="186"/>
      <c r="N227" s="186"/>
      <c r="O227" s="186"/>
      <c r="P227" s="186"/>
      <c r="Q227" s="186"/>
      <c r="R227" s="189"/>
      <c r="T227" s="190"/>
      <c r="U227" s="186"/>
      <c r="V227" s="186"/>
      <c r="W227" s="186"/>
      <c r="X227" s="186"/>
      <c r="Y227" s="186"/>
      <c r="Z227" s="186"/>
      <c r="AA227" s="191"/>
      <c r="AT227" s="192" t="s">
        <v>216</v>
      </c>
      <c r="AU227" s="192" t="s">
        <v>87</v>
      </c>
      <c r="AV227" s="12" t="s">
        <v>87</v>
      </c>
      <c r="AW227" s="12" t="s">
        <v>32</v>
      </c>
      <c r="AX227" s="12" t="s">
        <v>82</v>
      </c>
      <c r="AY227" s="192" t="s">
        <v>192</v>
      </c>
    </row>
    <row r="228" spans="2:65" s="1" customFormat="1" ht="16.5" customHeight="1">
      <c r="B228" s="142"/>
      <c r="C228" s="215" t="s">
        <v>511</v>
      </c>
      <c r="D228" s="215" t="s">
        <v>656</v>
      </c>
      <c r="E228" s="216" t="s">
        <v>657</v>
      </c>
      <c r="F228" s="321" t="s">
        <v>658</v>
      </c>
      <c r="G228" s="321"/>
      <c r="H228" s="321"/>
      <c r="I228" s="321"/>
      <c r="J228" s="217" t="s">
        <v>196</v>
      </c>
      <c r="K228" s="218">
        <v>10.835000000000001</v>
      </c>
      <c r="L228" s="319">
        <v>0</v>
      </c>
      <c r="M228" s="319"/>
      <c r="N228" s="320">
        <f>ROUND(L228*K228,2)</f>
        <v>0</v>
      </c>
      <c r="O228" s="267"/>
      <c r="P228" s="267"/>
      <c r="Q228" s="267"/>
      <c r="R228" s="145"/>
      <c r="T228" s="175" t="s">
        <v>5</v>
      </c>
      <c r="U228" s="48" t="s">
        <v>42</v>
      </c>
      <c r="V228" s="40"/>
      <c r="W228" s="176">
        <f>V228*K228</f>
        <v>0</v>
      </c>
      <c r="X228" s="176">
        <v>2.7000000000000001E-3</v>
      </c>
      <c r="Y228" s="176">
        <f>X228*K228</f>
        <v>2.9254500000000003E-2</v>
      </c>
      <c r="Z228" s="176">
        <v>0</v>
      </c>
      <c r="AA228" s="177">
        <f>Z228*K228</f>
        <v>0</v>
      </c>
      <c r="AR228" s="23" t="s">
        <v>436</v>
      </c>
      <c r="AT228" s="23" t="s">
        <v>656</v>
      </c>
      <c r="AU228" s="23" t="s">
        <v>87</v>
      </c>
      <c r="AY228" s="23" t="s">
        <v>192</v>
      </c>
      <c r="BE228" s="118">
        <f>IF(U228="základná",N228,0)</f>
        <v>0</v>
      </c>
      <c r="BF228" s="118">
        <f>IF(U228="znížená",N228,0)</f>
        <v>0</v>
      </c>
      <c r="BG228" s="118">
        <f>IF(U228="zákl. prenesená",N228,0)</f>
        <v>0</v>
      </c>
      <c r="BH228" s="118">
        <f>IF(U228="zníž. prenesená",N228,0)</f>
        <v>0</v>
      </c>
      <c r="BI228" s="118">
        <f>IF(U228="nulová",N228,0)</f>
        <v>0</v>
      </c>
      <c r="BJ228" s="23" t="s">
        <v>87</v>
      </c>
      <c r="BK228" s="118">
        <f>ROUND(L228*K228,2)</f>
        <v>0</v>
      </c>
      <c r="BL228" s="23" t="s">
        <v>294</v>
      </c>
      <c r="BM228" s="23" t="s">
        <v>1214</v>
      </c>
    </row>
    <row r="229" spans="2:65" s="11" customFormat="1" ht="16.5" customHeight="1">
      <c r="B229" s="178"/>
      <c r="C229" s="179"/>
      <c r="D229" s="179"/>
      <c r="E229" s="180" t="s">
        <v>5</v>
      </c>
      <c r="F229" s="269" t="s">
        <v>1215</v>
      </c>
      <c r="G229" s="270"/>
      <c r="H229" s="270"/>
      <c r="I229" s="270"/>
      <c r="J229" s="179"/>
      <c r="K229" s="180" t="s">
        <v>5</v>
      </c>
      <c r="L229" s="179"/>
      <c r="M229" s="179"/>
      <c r="N229" s="179"/>
      <c r="O229" s="179"/>
      <c r="P229" s="179"/>
      <c r="Q229" s="179"/>
      <c r="R229" s="181"/>
      <c r="T229" s="182"/>
      <c r="U229" s="179"/>
      <c r="V229" s="179"/>
      <c r="W229" s="179"/>
      <c r="X229" s="179"/>
      <c r="Y229" s="179"/>
      <c r="Z229" s="179"/>
      <c r="AA229" s="183"/>
      <c r="AT229" s="184" t="s">
        <v>216</v>
      </c>
      <c r="AU229" s="184" t="s">
        <v>87</v>
      </c>
      <c r="AV229" s="11" t="s">
        <v>82</v>
      </c>
      <c r="AW229" s="11" t="s">
        <v>32</v>
      </c>
      <c r="AX229" s="11" t="s">
        <v>75</v>
      </c>
      <c r="AY229" s="184" t="s">
        <v>192</v>
      </c>
    </row>
    <row r="230" spans="2:65" s="12" customFormat="1" ht="16.5" customHeight="1">
      <c r="B230" s="185"/>
      <c r="C230" s="186"/>
      <c r="D230" s="186"/>
      <c r="E230" s="187" t="s">
        <v>5</v>
      </c>
      <c r="F230" s="271" t="s">
        <v>1216</v>
      </c>
      <c r="G230" s="272"/>
      <c r="H230" s="272"/>
      <c r="I230" s="272"/>
      <c r="J230" s="186"/>
      <c r="K230" s="188">
        <v>8.85</v>
      </c>
      <c r="L230" s="186"/>
      <c r="M230" s="186"/>
      <c r="N230" s="186"/>
      <c r="O230" s="186"/>
      <c r="P230" s="186"/>
      <c r="Q230" s="186"/>
      <c r="R230" s="189"/>
      <c r="T230" s="190"/>
      <c r="U230" s="186"/>
      <c r="V230" s="186"/>
      <c r="W230" s="186"/>
      <c r="X230" s="186"/>
      <c r="Y230" s="186"/>
      <c r="Z230" s="186"/>
      <c r="AA230" s="191"/>
      <c r="AT230" s="192" t="s">
        <v>216</v>
      </c>
      <c r="AU230" s="192" t="s">
        <v>87</v>
      </c>
      <c r="AV230" s="12" t="s">
        <v>87</v>
      </c>
      <c r="AW230" s="12" t="s">
        <v>32</v>
      </c>
      <c r="AX230" s="12" t="s">
        <v>75</v>
      </c>
      <c r="AY230" s="192" t="s">
        <v>192</v>
      </c>
    </row>
    <row r="231" spans="2:65" s="11" customFormat="1" ht="16.5" customHeight="1">
      <c r="B231" s="178"/>
      <c r="C231" s="179"/>
      <c r="D231" s="179"/>
      <c r="E231" s="180" t="s">
        <v>5</v>
      </c>
      <c r="F231" s="273" t="s">
        <v>1212</v>
      </c>
      <c r="G231" s="274"/>
      <c r="H231" s="274"/>
      <c r="I231" s="274"/>
      <c r="J231" s="179"/>
      <c r="K231" s="180" t="s">
        <v>5</v>
      </c>
      <c r="L231" s="179"/>
      <c r="M231" s="179"/>
      <c r="N231" s="179"/>
      <c r="O231" s="179"/>
      <c r="P231" s="179"/>
      <c r="Q231" s="179"/>
      <c r="R231" s="181"/>
      <c r="T231" s="182"/>
      <c r="U231" s="179"/>
      <c r="V231" s="179"/>
      <c r="W231" s="179"/>
      <c r="X231" s="179"/>
      <c r="Y231" s="179"/>
      <c r="Z231" s="179"/>
      <c r="AA231" s="183"/>
      <c r="AT231" s="184" t="s">
        <v>216</v>
      </c>
      <c r="AU231" s="184" t="s">
        <v>87</v>
      </c>
      <c r="AV231" s="11" t="s">
        <v>82</v>
      </c>
      <c r="AW231" s="11" t="s">
        <v>32</v>
      </c>
      <c r="AX231" s="11" t="s">
        <v>75</v>
      </c>
      <c r="AY231" s="184" t="s">
        <v>192</v>
      </c>
    </row>
    <row r="232" spans="2:65" s="12" customFormat="1" ht="16.5" customHeight="1">
      <c r="B232" s="185"/>
      <c r="C232" s="186"/>
      <c r="D232" s="186"/>
      <c r="E232" s="187" t="s">
        <v>5</v>
      </c>
      <c r="F232" s="271" t="s">
        <v>1213</v>
      </c>
      <c r="G232" s="272"/>
      <c r="H232" s="272"/>
      <c r="I232" s="272"/>
      <c r="J232" s="186"/>
      <c r="K232" s="188">
        <v>1</v>
      </c>
      <c r="L232" s="186"/>
      <c r="M232" s="186"/>
      <c r="N232" s="186"/>
      <c r="O232" s="186"/>
      <c r="P232" s="186"/>
      <c r="Q232" s="186"/>
      <c r="R232" s="189"/>
      <c r="T232" s="190"/>
      <c r="U232" s="186"/>
      <c r="V232" s="186"/>
      <c r="W232" s="186"/>
      <c r="X232" s="186"/>
      <c r="Y232" s="186"/>
      <c r="Z232" s="186"/>
      <c r="AA232" s="191"/>
      <c r="AT232" s="192" t="s">
        <v>216</v>
      </c>
      <c r="AU232" s="192" t="s">
        <v>87</v>
      </c>
      <c r="AV232" s="12" t="s">
        <v>87</v>
      </c>
      <c r="AW232" s="12" t="s">
        <v>32</v>
      </c>
      <c r="AX232" s="12" t="s">
        <v>75</v>
      </c>
      <c r="AY232" s="192" t="s">
        <v>192</v>
      </c>
    </row>
    <row r="233" spans="2:65" s="13" customFormat="1" ht="16.5" customHeight="1">
      <c r="B233" s="193"/>
      <c r="C233" s="194"/>
      <c r="D233" s="194"/>
      <c r="E233" s="195" t="s">
        <v>5</v>
      </c>
      <c r="F233" s="275" t="s">
        <v>249</v>
      </c>
      <c r="G233" s="276"/>
      <c r="H233" s="276"/>
      <c r="I233" s="276"/>
      <c r="J233" s="194"/>
      <c r="K233" s="196">
        <v>9.85</v>
      </c>
      <c r="L233" s="194"/>
      <c r="M233" s="194"/>
      <c r="N233" s="194"/>
      <c r="O233" s="194"/>
      <c r="P233" s="194"/>
      <c r="Q233" s="194"/>
      <c r="R233" s="197"/>
      <c r="T233" s="198"/>
      <c r="U233" s="194"/>
      <c r="V233" s="194"/>
      <c r="W233" s="194"/>
      <c r="X233" s="194"/>
      <c r="Y233" s="194"/>
      <c r="Z233" s="194"/>
      <c r="AA233" s="199"/>
      <c r="AT233" s="200" t="s">
        <v>216</v>
      </c>
      <c r="AU233" s="200" t="s">
        <v>87</v>
      </c>
      <c r="AV233" s="13" t="s">
        <v>197</v>
      </c>
      <c r="AW233" s="13" t="s">
        <v>32</v>
      </c>
      <c r="AX233" s="13" t="s">
        <v>82</v>
      </c>
      <c r="AY233" s="200" t="s">
        <v>192</v>
      </c>
    </row>
    <row r="234" spans="2:65" s="1" customFormat="1" ht="38.25" customHeight="1">
      <c r="B234" s="142"/>
      <c r="C234" s="171" t="s">
        <v>519</v>
      </c>
      <c r="D234" s="171" t="s">
        <v>193</v>
      </c>
      <c r="E234" s="172" t="s">
        <v>1025</v>
      </c>
      <c r="F234" s="268" t="s">
        <v>1026</v>
      </c>
      <c r="G234" s="268"/>
      <c r="H234" s="268"/>
      <c r="I234" s="268"/>
      <c r="J234" s="173" t="s">
        <v>467</v>
      </c>
      <c r="K234" s="174">
        <v>3</v>
      </c>
      <c r="L234" s="277">
        <v>0</v>
      </c>
      <c r="M234" s="277"/>
      <c r="N234" s="267">
        <f t="shared" ref="N234:N240" si="25">ROUND(L234*K234,2)</f>
        <v>0</v>
      </c>
      <c r="O234" s="267"/>
      <c r="P234" s="267"/>
      <c r="Q234" s="267"/>
      <c r="R234" s="145"/>
      <c r="T234" s="175" t="s">
        <v>5</v>
      </c>
      <c r="U234" s="48" t="s">
        <v>42</v>
      </c>
      <c r="V234" s="40"/>
      <c r="W234" s="176">
        <f t="shared" ref="W234:W240" si="26">V234*K234</f>
        <v>0</v>
      </c>
      <c r="X234" s="176">
        <v>1E-4</v>
      </c>
      <c r="Y234" s="176">
        <f t="shared" ref="Y234:Y240" si="27">X234*K234</f>
        <v>3.0000000000000003E-4</v>
      </c>
      <c r="Z234" s="176">
        <v>0</v>
      </c>
      <c r="AA234" s="177">
        <f t="shared" ref="AA234:AA240" si="28">Z234*K234</f>
        <v>0</v>
      </c>
      <c r="AR234" s="23" t="s">
        <v>294</v>
      </c>
      <c r="AT234" s="23" t="s">
        <v>193</v>
      </c>
      <c r="AU234" s="23" t="s">
        <v>87</v>
      </c>
      <c r="AY234" s="23" t="s">
        <v>192</v>
      </c>
      <c r="BE234" s="118">
        <f t="shared" ref="BE234:BE240" si="29">IF(U234="základná",N234,0)</f>
        <v>0</v>
      </c>
      <c r="BF234" s="118">
        <f t="shared" ref="BF234:BF240" si="30">IF(U234="znížená",N234,0)</f>
        <v>0</v>
      </c>
      <c r="BG234" s="118">
        <f t="shared" ref="BG234:BG240" si="31">IF(U234="zákl. prenesená",N234,0)</f>
        <v>0</v>
      </c>
      <c r="BH234" s="118">
        <f t="shared" ref="BH234:BH240" si="32">IF(U234="zníž. prenesená",N234,0)</f>
        <v>0</v>
      </c>
      <c r="BI234" s="118">
        <f t="shared" ref="BI234:BI240" si="33">IF(U234="nulová",N234,0)</f>
        <v>0</v>
      </c>
      <c r="BJ234" s="23" t="s">
        <v>87</v>
      </c>
      <c r="BK234" s="118">
        <f t="shared" ref="BK234:BK240" si="34">ROUND(L234*K234,2)</f>
        <v>0</v>
      </c>
      <c r="BL234" s="23" t="s">
        <v>294</v>
      </c>
      <c r="BM234" s="23" t="s">
        <v>1217</v>
      </c>
    </row>
    <row r="235" spans="2:65" s="1" customFormat="1" ht="38.25" customHeight="1">
      <c r="B235" s="142"/>
      <c r="C235" s="215" t="s">
        <v>523</v>
      </c>
      <c r="D235" s="215" t="s">
        <v>656</v>
      </c>
      <c r="E235" s="216" t="s">
        <v>1028</v>
      </c>
      <c r="F235" s="321" t="s">
        <v>1029</v>
      </c>
      <c r="G235" s="321"/>
      <c r="H235" s="321"/>
      <c r="I235" s="321"/>
      <c r="J235" s="217" t="s">
        <v>467</v>
      </c>
      <c r="K235" s="218">
        <v>3</v>
      </c>
      <c r="L235" s="319">
        <v>0</v>
      </c>
      <c r="M235" s="319"/>
      <c r="N235" s="320">
        <f t="shared" si="25"/>
        <v>0</v>
      </c>
      <c r="O235" s="267"/>
      <c r="P235" s="267"/>
      <c r="Q235" s="267"/>
      <c r="R235" s="145"/>
      <c r="T235" s="175" t="s">
        <v>5</v>
      </c>
      <c r="U235" s="48" t="s">
        <v>42</v>
      </c>
      <c r="V235" s="40"/>
      <c r="W235" s="176">
        <f t="shared" si="26"/>
        <v>0</v>
      </c>
      <c r="X235" s="176">
        <v>1.74E-3</v>
      </c>
      <c r="Y235" s="176">
        <f t="shared" si="27"/>
        <v>5.2199999999999998E-3</v>
      </c>
      <c r="Z235" s="176">
        <v>0</v>
      </c>
      <c r="AA235" s="177">
        <f t="shared" si="28"/>
        <v>0</v>
      </c>
      <c r="AR235" s="23" t="s">
        <v>436</v>
      </c>
      <c r="AT235" s="23" t="s">
        <v>656</v>
      </c>
      <c r="AU235" s="23" t="s">
        <v>87</v>
      </c>
      <c r="AY235" s="23" t="s">
        <v>192</v>
      </c>
      <c r="BE235" s="118">
        <f t="shared" si="29"/>
        <v>0</v>
      </c>
      <c r="BF235" s="118">
        <f t="shared" si="30"/>
        <v>0</v>
      </c>
      <c r="BG235" s="118">
        <f t="shared" si="31"/>
        <v>0</v>
      </c>
      <c r="BH235" s="118">
        <f t="shared" si="32"/>
        <v>0</v>
      </c>
      <c r="BI235" s="118">
        <f t="shared" si="33"/>
        <v>0</v>
      </c>
      <c r="BJ235" s="23" t="s">
        <v>87</v>
      </c>
      <c r="BK235" s="118">
        <f t="shared" si="34"/>
        <v>0</v>
      </c>
      <c r="BL235" s="23" t="s">
        <v>294</v>
      </c>
      <c r="BM235" s="23" t="s">
        <v>1218</v>
      </c>
    </row>
    <row r="236" spans="2:65" s="1" customFormat="1" ht="51" customHeight="1">
      <c r="B236" s="142"/>
      <c r="C236" s="171" t="s">
        <v>528</v>
      </c>
      <c r="D236" s="171" t="s">
        <v>193</v>
      </c>
      <c r="E236" s="172" t="s">
        <v>1037</v>
      </c>
      <c r="F236" s="268" t="s">
        <v>1038</v>
      </c>
      <c r="G236" s="268"/>
      <c r="H236" s="268"/>
      <c r="I236" s="268"/>
      <c r="J236" s="173" t="s">
        <v>288</v>
      </c>
      <c r="K236" s="174">
        <v>3</v>
      </c>
      <c r="L236" s="277">
        <v>0</v>
      </c>
      <c r="M236" s="277"/>
      <c r="N236" s="267">
        <f t="shared" si="25"/>
        <v>0</v>
      </c>
      <c r="O236" s="267"/>
      <c r="P236" s="267"/>
      <c r="Q236" s="267"/>
      <c r="R236" s="145"/>
      <c r="T236" s="175" t="s">
        <v>5</v>
      </c>
      <c r="U236" s="48" t="s">
        <v>42</v>
      </c>
      <c r="V236" s="40"/>
      <c r="W236" s="176">
        <f t="shared" si="26"/>
        <v>0</v>
      </c>
      <c r="X236" s="176">
        <v>0</v>
      </c>
      <c r="Y236" s="176">
        <f t="shared" si="27"/>
        <v>0</v>
      </c>
      <c r="Z236" s="176">
        <v>0</v>
      </c>
      <c r="AA236" s="177">
        <f t="shared" si="28"/>
        <v>0</v>
      </c>
      <c r="AR236" s="23" t="s">
        <v>294</v>
      </c>
      <c r="AT236" s="23" t="s">
        <v>193</v>
      </c>
      <c r="AU236" s="23" t="s">
        <v>87</v>
      </c>
      <c r="AY236" s="23" t="s">
        <v>192</v>
      </c>
      <c r="BE236" s="118">
        <f t="shared" si="29"/>
        <v>0</v>
      </c>
      <c r="BF236" s="118">
        <f t="shared" si="30"/>
        <v>0</v>
      </c>
      <c r="BG236" s="118">
        <f t="shared" si="31"/>
        <v>0</v>
      </c>
      <c r="BH236" s="118">
        <f t="shared" si="32"/>
        <v>0</v>
      </c>
      <c r="BI236" s="118">
        <f t="shared" si="33"/>
        <v>0</v>
      </c>
      <c r="BJ236" s="23" t="s">
        <v>87</v>
      </c>
      <c r="BK236" s="118">
        <f t="shared" si="34"/>
        <v>0</v>
      </c>
      <c r="BL236" s="23" t="s">
        <v>294</v>
      </c>
      <c r="BM236" s="23" t="s">
        <v>1219</v>
      </c>
    </row>
    <row r="237" spans="2:65" s="1" customFormat="1" ht="25.5" customHeight="1">
      <c r="B237" s="142"/>
      <c r="C237" s="215" t="s">
        <v>532</v>
      </c>
      <c r="D237" s="215" t="s">
        <v>656</v>
      </c>
      <c r="E237" s="216" t="s">
        <v>1040</v>
      </c>
      <c r="F237" s="321" t="s">
        <v>1041</v>
      </c>
      <c r="G237" s="321"/>
      <c r="H237" s="321"/>
      <c r="I237" s="321"/>
      <c r="J237" s="217" t="s">
        <v>288</v>
      </c>
      <c r="K237" s="218">
        <v>3</v>
      </c>
      <c r="L237" s="319">
        <v>0</v>
      </c>
      <c r="M237" s="319"/>
      <c r="N237" s="320">
        <f t="shared" si="25"/>
        <v>0</v>
      </c>
      <c r="O237" s="267"/>
      <c r="P237" s="267"/>
      <c r="Q237" s="267"/>
      <c r="R237" s="145"/>
      <c r="T237" s="175" t="s">
        <v>5</v>
      </c>
      <c r="U237" s="48" t="s">
        <v>42</v>
      </c>
      <c r="V237" s="40"/>
      <c r="W237" s="176">
        <f t="shared" si="26"/>
        <v>0</v>
      </c>
      <c r="X237" s="176">
        <v>2.7999999999999998E-4</v>
      </c>
      <c r="Y237" s="176">
        <f t="shared" si="27"/>
        <v>8.3999999999999993E-4</v>
      </c>
      <c r="Z237" s="176">
        <v>0</v>
      </c>
      <c r="AA237" s="177">
        <f t="shared" si="28"/>
        <v>0</v>
      </c>
      <c r="AR237" s="23" t="s">
        <v>436</v>
      </c>
      <c r="AT237" s="23" t="s">
        <v>656</v>
      </c>
      <c r="AU237" s="23" t="s">
        <v>87</v>
      </c>
      <c r="AY237" s="23" t="s">
        <v>192</v>
      </c>
      <c r="BE237" s="118">
        <f t="shared" si="29"/>
        <v>0</v>
      </c>
      <c r="BF237" s="118">
        <f t="shared" si="30"/>
        <v>0</v>
      </c>
      <c r="BG237" s="118">
        <f t="shared" si="31"/>
        <v>0</v>
      </c>
      <c r="BH237" s="118">
        <f t="shared" si="32"/>
        <v>0</v>
      </c>
      <c r="BI237" s="118">
        <f t="shared" si="33"/>
        <v>0</v>
      </c>
      <c r="BJ237" s="23" t="s">
        <v>87</v>
      </c>
      <c r="BK237" s="118">
        <f t="shared" si="34"/>
        <v>0</v>
      </c>
      <c r="BL237" s="23" t="s">
        <v>294</v>
      </c>
      <c r="BM237" s="23" t="s">
        <v>1220</v>
      </c>
    </row>
    <row r="238" spans="2:65" s="1" customFormat="1" ht="38.25" customHeight="1">
      <c r="B238" s="142"/>
      <c r="C238" s="171" t="s">
        <v>536</v>
      </c>
      <c r="D238" s="171" t="s">
        <v>193</v>
      </c>
      <c r="E238" s="172" t="s">
        <v>1221</v>
      </c>
      <c r="F238" s="268" t="s">
        <v>1222</v>
      </c>
      <c r="G238" s="268"/>
      <c r="H238" s="268"/>
      <c r="I238" s="268"/>
      <c r="J238" s="173" t="s">
        <v>288</v>
      </c>
      <c r="K238" s="174">
        <v>1</v>
      </c>
      <c r="L238" s="277">
        <v>0</v>
      </c>
      <c r="M238" s="277"/>
      <c r="N238" s="267">
        <f t="shared" si="25"/>
        <v>0</v>
      </c>
      <c r="O238" s="267"/>
      <c r="P238" s="267"/>
      <c r="Q238" s="267"/>
      <c r="R238" s="145"/>
      <c r="T238" s="175" t="s">
        <v>5</v>
      </c>
      <c r="U238" s="48" t="s">
        <v>42</v>
      </c>
      <c r="V238" s="40"/>
      <c r="W238" s="176">
        <f t="shared" si="26"/>
        <v>0</v>
      </c>
      <c r="X238" s="176">
        <v>1.3999999999999999E-4</v>
      </c>
      <c r="Y238" s="176">
        <f t="shared" si="27"/>
        <v>1.3999999999999999E-4</v>
      </c>
      <c r="Z238" s="176">
        <v>0</v>
      </c>
      <c r="AA238" s="177">
        <f t="shared" si="28"/>
        <v>0</v>
      </c>
      <c r="AR238" s="23" t="s">
        <v>294</v>
      </c>
      <c r="AT238" s="23" t="s">
        <v>193</v>
      </c>
      <c r="AU238" s="23" t="s">
        <v>87</v>
      </c>
      <c r="AY238" s="23" t="s">
        <v>192</v>
      </c>
      <c r="BE238" s="118">
        <f t="shared" si="29"/>
        <v>0</v>
      </c>
      <c r="BF238" s="118">
        <f t="shared" si="30"/>
        <v>0</v>
      </c>
      <c r="BG238" s="118">
        <f t="shared" si="31"/>
        <v>0</v>
      </c>
      <c r="BH238" s="118">
        <f t="shared" si="32"/>
        <v>0</v>
      </c>
      <c r="BI238" s="118">
        <f t="shared" si="33"/>
        <v>0</v>
      </c>
      <c r="BJ238" s="23" t="s">
        <v>87</v>
      </c>
      <c r="BK238" s="118">
        <f t="shared" si="34"/>
        <v>0</v>
      </c>
      <c r="BL238" s="23" t="s">
        <v>294</v>
      </c>
      <c r="BM238" s="23" t="s">
        <v>1223</v>
      </c>
    </row>
    <row r="239" spans="2:65" s="1" customFormat="1" ht="25.5" customHeight="1">
      <c r="B239" s="142"/>
      <c r="C239" s="215" t="s">
        <v>540</v>
      </c>
      <c r="D239" s="215" t="s">
        <v>656</v>
      </c>
      <c r="E239" s="216" t="s">
        <v>1224</v>
      </c>
      <c r="F239" s="321" t="s">
        <v>1225</v>
      </c>
      <c r="G239" s="321"/>
      <c r="H239" s="321"/>
      <c r="I239" s="321"/>
      <c r="J239" s="217" t="s">
        <v>288</v>
      </c>
      <c r="K239" s="218">
        <v>1</v>
      </c>
      <c r="L239" s="319">
        <v>0</v>
      </c>
      <c r="M239" s="319"/>
      <c r="N239" s="320">
        <f t="shared" si="25"/>
        <v>0</v>
      </c>
      <c r="O239" s="267"/>
      <c r="P239" s="267"/>
      <c r="Q239" s="267"/>
      <c r="R239" s="145"/>
      <c r="T239" s="175" t="s">
        <v>5</v>
      </c>
      <c r="U239" s="48" t="s">
        <v>42</v>
      </c>
      <c r="V239" s="40"/>
      <c r="W239" s="176">
        <f t="shared" si="26"/>
        <v>0</v>
      </c>
      <c r="X239" s="176">
        <v>1.75E-3</v>
      </c>
      <c r="Y239" s="176">
        <f t="shared" si="27"/>
        <v>1.75E-3</v>
      </c>
      <c r="Z239" s="176">
        <v>0</v>
      </c>
      <c r="AA239" s="177">
        <f t="shared" si="28"/>
        <v>0</v>
      </c>
      <c r="AR239" s="23" t="s">
        <v>436</v>
      </c>
      <c r="AT239" s="23" t="s">
        <v>656</v>
      </c>
      <c r="AU239" s="23" t="s">
        <v>87</v>
      </c>
      <c r="AY239" s="23" t="s">
        <v>192</v>
      </c>
      <c r="BE239" s="118">
        <f t="shared" si="29"/>
        <v>0</v>
      </c>
      <c r="BF239" s="118">
        <f t="shared" si="30"/>
        <v>0</v>
      </c>
      <c r="BG239" s="118">
        <f t="shared" si="31"/>
        <v>0</v>
      </c>
      <c r="BH239" s="118">
        <f t="shared" si="32"/>
        <v>0</v>
      </c>
      <c r="BI239" s="118">
        <f t="shared" si="33"/>
        <v>0</v>
      </c>
      <c r="BJ239" s="23" t="s">
        <v>87</v>
      </c>
      <c r="BK239" s="118">
        <f t="shared" si="34"/>
        <v>0</v>
      </c>
      <c r="BL239" s="23" t="s">
        <v>294</v>
      </c>
      <c r="BM239" s="23" t="s">
        <v>1226</v>
      </c>
    </row>
    <row r="240" spans="2:65" s="1" customFormat="1" ht="16.5" customHeight="1">
      <c r="B240" s="142"/>
      <c r="C240" s="171" t="s">
        <v>548</v>
      </c>
      <c r="D240" s="171" t="s">
        <v>193</v>
      </c>
      <c r="E240" s="172" t="s">
        <v>1227</v>
      </c>
      <c r="F240" s="268" t="s">
        <v>1228</v>
      </c>
      <c r="G240" s="268"/>
      <c r="H240" s="268"/>
      <c r="I240" s="268"/>
      <c r="J240" s="173" t="s">
        <v>196</v>
      </c>
      <c r="K240" s="174">
        <v>36.009</v>
      </c>
      <c r="L240" s="277">
        <v>0</v>
      </c>
      <c r="M240" s="277"/>
      <c r="N240" s="267">
        <f t="shared" si="25"/>
        <v>0</v>
      </c>
      <c r="O240" s="267"/>
      <c r="P240" s="267"/>
      <c r="Q240" s="267"/>
      <c r="R240" s="145"/>
      <c r="T240" s="175" t="s">
        <v>5</v>
      </c>
      <c r="U240" s="48" t="s">
        <v>42</v>
      </c>
      <c r="V240" s="40"/>
      <c r="W240" s="176">
        <f t="shared" si="26"/>
        <v>0</v>
      </c>
      <c r="X240" s="176">
        <v>1.2E-4</v>
      </c>
      <c r="Y240" s="176">
        <f t="shared" si="27"/>
        <v>4.3210800000000006E-3</v>
      </c>
      <c r="Z240" s="176">
        <v>0</v>
      </c>
      <c r="AA240" s="177">
        <f t="shared" si="28"/>
        <v>0</v>
      </c>
      <c r="AR240" s="23" t="s">
        <v>294</v>
      </c>
      <c r="AT240" s="23" t="s">
        <v>193</v>
      </c>
      <c r="AU240" s="23" t="s">
        <v>87</v>
      </c>
      <c r="AY240" s="23" t="s">
        <v>192</v>
      </c>
      <c r="BE240" s="118">
        <f t="shared" si="29"/>
        <v>0</v>
      </c>
      <c r="BF240" s="118">
        <f t="shared" si="30"/>
        <v>0</v>
      </c>
      <c r="BG240" s="118">
        <f t="shared" si="31"/>
        <v>0</v>
      </c>
      <c r="BH240" s="118">
        <f t="shared" si="32"/>
        <v>0</v>
      </c>
      <c r="BI240" s="118">
        <f t="shared" si="33"/>
        <v>0</v>
      </c>
      <c r="BJ240" s="23" t="s">
        <v>87</v>
      </c>
      <c r="BK240" s="118">
        <f t="shared" si="34"/>
        <v>0</v>
      </c>
      <c r="BL240" s="23" t="s">
        <v>294</v>
      </c>
      <c r="BM240" s="23" t="s">
        <v>1229</v>
      </c>
    </row>
    <row r="241" spans="2:65" s="11" customFormat="1" ht="16.5" customHeight="1">
      <c r="B241" s="178"/>
      <c r="C241" s="179"/>
      <c r="D241" s="179"/>
      <c r="E241" s="180" t="s">
        <v>5</v>
      </c>
      <c r="F241" s="269" t="s">
        <v>1101</v>
      </c>
      <c r="G241" s="270"/>
      <c r="H241" s="270"/>
      <c r="I241" s="270"/>
      <c r="J241" s="179"/>
      <c r="K241" s="180" t="s">
        <v>5</v>
      </c>
      <c r="L241" s="179"/>
      <c r="M241" s="179"/>
      <c r="N241" s="179"/>
      <c r="O241" s="179"/>
      <c r="P241" s="179"/>
      <c r="Q241" s="179"/>
      <c r="R241" s="181"/>
      <c r="T241" s="182"/>
      <c r="U241" s="179"/>
      <c r="V241" s="179"/>
      <c r="W241" s="179"/>
      <c r="X241" s="179"/>
      <c r="Y241" s="179"/>
      <c r="Z241" s="179"/>
      <c r="AA241" s="183"/>
      <c r="AT241" s="184" t="s">
        <v>216</v>
      </c>
      <c r="AU241" s="184" t="s">
        <v>87</v>
      </c>
      <c r="AV241" s="11" t="s">
        <v>82</v>
      </c>
      <c r="AW241" s="11" t="s">
        <v>32</v>
      </c>
      <c r="AX241" s="11" t="s">
        <v>75</v>
      </c>
      <c r="AY241" s="184" t="s">
        <v>192</v>
      </c>
    </row>
    <row r="242" spans="2:65" s="12" customFormat="1" ht="16.5" customHeight="1">
      <c r="B242" s="185"/>
      <c r="C242" s="186"/>
      <c r="D242" s="186"/>
      <c r="E242" s="187" t="s">
        <v>5</v>
      </c>
      <c r="F242" s="271" t="s">
        <v>1165</v>
      </c>
      <c r="G242" s="272"/>
      <c r="H242" s="272"/>
      <c r="I242" s="272"/>
      <c r="J242" s="186"/>
      <c r="K242" s="188">
        <v>36.009</v>
      </c>
      <c r="L242" s="186"/>
      <c r="M242" s="186"/>
      <c r="N242" s="186"/>
      <c r="O242" s="186"/>
      <c r="P242" s="186"/>
      <c r="Q242" s="186"/>
      <c r="R242" s="189"/>
      <c r="T242" s="190"/>
      <c r="U242" s="186"/>
      <c r="V242" s="186"/>
      <c r="W242" s="186"/>
      <c r="X242" s="186"/>
      <c r="Y242" s="186"/>
      <c r="Z242" s="186"/>
      <c r="AA242" s="191"/>
      <c r="AT242" s="192" t="s">
        <v>216</v>
      </c>
      <c r="AU242" s="192" t="s">
        <v>87</v>
      </c>
      <c r="AV242" s="12" t="s">
        <v>87</v>
      </c>
      <c r="AW242" s="12" t="s">
        <v>32</v>
      </c>
      <c r="AX242" s="12" t="s">
        <v>82</v>
      </c>
      <c r="AY242" s="192" t="s">
        <v>192</v>
      </c>
    </row>
    <row r="243" spans="2:65" s="1" customFormat="1" ht="25.5" customHeight="1">
      <c r="B243" s="142"/>
      <c r="C243" s="171" t="s">
        <v>553</v>
      </c>
      <c r="D243" s="171" t="s">
        <v>193</v>
      </c>
      <c r="E243" s="172" t="s">
        <v>662</v>
      </c>
      <c r="F243" s="268" t="s">
        <v>663</v>
      </c>
      <c r="G243" s="268"/>
      <c r="H243" s="268"/>
      <c r="I243" s="268"/>
      <c r="J243" s="173" t="s">
        <v>208</v>
      </c>
      <c r="K243" s="174">
        <v>4.2999999999999997E-2</v>
      </c>
      <c r="L243" s="277">
        <v>0</v>
      </c>
      <c r="M243" s="277"/>
      <c r="N243" s="267">
        <f>ROUND(L243*K243,2)</f>
        <v>0</v>
      </c>
      <c r="O243" s="267"/>
      <c r="P243" s="267"/>
      <c r="Q243" s="267"/>
      <c r="R243" s="145"/>
      <c r="T243" s="175" t="s">
        <v>5</v>
      </c>
      <c r="U243" s="48" t="s">
        <v>42</v>
      </c>
      <c r="V243" s="40"/>
      <c r="W243" s="176">
        <f>V243*K243</f>
        <v>0</v>
      </c>
      <c r="X243" s="176">
        <v>0</v>
      </c>
      <c r="Y243" s="176">
        <f>X243*K243</f>
        <v>0</v>
      </c>
      <c r="Z243" s="176">
        <v>0</v>
      </c>
      <c r="AA243" s="177">
        <f>Z243*K243</f>
        <v>0</v>
      </c>
      <c r="AR243" s="23" t="s">
        <v>294</v>
      </c>
      <c r="AT243" s="23" t="s">
        <v>193</v>
      </c>
      <c r="AU243" s="23" t="s">
        <v>87</v>
      </c>
      <c r="AY243" s="23" t="s">
        <v>192</v>
      </c>
      <c r="BE243" s="118">
        <f>IF(U243="základná",N243,0)</f>
        <v>0</v>
      </c>
      <c r="BF243" s="118">
        <f>IF(U243="znížená",N243,0)</f>
        <v>0</v>
      </c>
      <c r="BG243" s="118">
        <f>IF(U243="zákl. prenesená",N243,0)</f>
        <v>0</v>
      </c>
      <c r="BH243" s="118">
        <f>IF(U243="zníž. prenesená",N243,0)</f>
        <v>0</v>
      </c>
      <c r="BI243" s="118">
        <f>IF(U243="nulová",N243,0)</f>
        <v>0</v>
      </c>
      <c r="BJ243" s="23" t="s">
        <v>87</v>
      </c>
      <c r="BK243" s="118">
        <f>ROUND(L243*K243,2)</f>
        <v>0</v>
      </c>
      <c r="BL243" s="23" t="s">
        <v>294</v>
      </c>
      <c r="BM243" s="23" t="s">
        <v>1230</v>
      </c>
    </row>
    <row r="244" spans="2:65" s="1" customFormat="1" ht="49.9" customHeight="1">
      <c r="B244" s="39"/>
      <c r="C244" s="40"/>
      <c r="D244" s="162" t="s">
        <v>645</v>
      </c>
      <c r="E244" s="40"/>
      <c r="F244" s="40"/>
      <c r="G244" s="40"/>
      <c r="H244" s="40"/>
      <c r="I244" s="40"/>
      <c r="J244" s="40"/>
      <c r="K244" s="40"/>
      <c r="L244" s="40"/>
      <c r="M244" s="40"/>
      <c r="N244" s="312">
        <f t="shared" ref="N244:N249" si="35">BK244</f>
        <v>0</v>
      </c>
      <c r="O244" s="313"/>
      <c r="P244" s="313"/>
      <c r="Q244" s="313"/>
      <c r="R244" s="41"/>
      <c r="T244" s="209"/>
      <c r="U244" s="40"/>
      <c r="V244" s="40"/>
      <c r="W244" s="40"/>
      <c r="X244" s="40"/>
      <c r="Y244" s="40"/>
      <c r="Z244" s="40"/>
      <c r="AA244" s="78"/>
      <c r="AT244" s="23" t="s">
        <v>74</v>
      </c>
      <c r="AU244" s="23" t="s">
        <v>75</v>
      </c>
      <c r="AY244" s="23" t="s">
        <v>646</v>
      </c>
      <c r="BK244" s="118">
        <f>SUM(BK245:BK249)</f>
        <v>0</v>
      </c>
    </row>
    <row r="245" spans="2:65" s="1" customFormat="1" ht="22.35" customHeight="1">
      <c r="B245" s="39"/>
      <c r="C245" s="210" t="s">
        <v>5</v>
      </c>
      <c r="D245" s="210" t="s">
        <v>193</v>
      </c>
      <c r="E245" s="211" t="s">
        <v>5</v>
      </c>
      <c r="F245" s="314" t="s">
        <v>5</v>
      </c>
      <c r="G245" s="314"/>
      <c r="H245" s="314"/>
      <c r="I245" s="314"/>
      <c r="J245" s="212" t="s">
        <v>5</v>
      </c>
      <c r="K245" s="213"/>
      <c r="L245" s="277"/>
      <c r="M245" s="311"/>
      <c r="N245" s="311">
        <f t="shared" si="35"/>
        <v>0</v>
      </c>
      <c r="O245" s="311"/>
      <c r="P245" s="311"/>
      <c r="Q245" s="311"/>
      <c r="R245" s="41"/>
      <c r="T245" s="175" t="s">
        <v>5</v>
      </c>
      <c r="U245" s="214" t="s">
        <v>42</v>
      </c>
      <c r="V245" s="40"/>
      <c r="W245" s="40"/>
      <c r="X245" s="40"/>
      <c r="Y245" s="40"/>
      <c r="Z245" s="40"/>
      <c r="AA245" s="78"/>
      <c r="AT245" s="23" t="s">
        <v>646</v>
      </c>
      <c r="AU245" s="23" t="s">
        <v>82</v>
      </c>
      <c r="AY245" s="23" t="s">
        <v>646</v>
      </c>
      <c r="BE245" s="118">
        <f>IF(U245="základná",N245,0)</f>
        <v>0</v>
      </c>
      <c r="BF245" s="118">
        <f>IF(U245="znížená",N245,0)</f>
        <v>0</v>
      </c>
      <c r="BG245" s="118">
        <f>IF(U245="zákl. prenesená",N245,0)</f>
        <v>0</v>
      </c>
      <c r="BH245" s="118">
        <f>IF(U245="zníž. prenesená",N245,0)</f>
        <v>0</v>
      </c>
      <c r="BI245" s="118">
        <f>IF(U245="nulová",N245,0)</f>
        <v>0</v>
      </c>
      <c r="BJ245" s="23" t="s">
        <v>87</v>
      </c>
      <c r="BK245" s="118">
        <f>L245*K245</f>
        <v>0</v>
      </c>
    </row>
    <row r="246" spans="2:65" s="1" customFormat="1" ht="22.35" customHeight="1">
      <c r="B246" s="39"/>
      <c r="C246" s="210" t="s">
        <v>5</v>
      </c>
      <c r="D246" s="210" t="s">
        <v>193</v>
      </c>
      <c r="E246" s="211" t="s">
        <v>5</v>
      </c>
      <c r="F246" s="314" t="s">
        <v>5</v>
      </c>
      <c r="G246" s="314"/>
      <c r="H246" s="314"/>
      <c r="I246" s="314"/>
      <c r="J246" s="212" t="s">
        <v>5</v>
      </c>
      <c r="K246" s="213"/>
      <c r="L246" s="277"/>
      <c r="M246" s="311"/>
      <c r="N246" s="311">
        <f t="shared" si="35"/>
        <v>0</v>
      </c>
      <c r="O246" s="311"/>
      <c r="P246" s="311"/>
      <c r="Q246" s="311"/>
      <c r="R246" s="41"/>
      <c r="T246" s="175" t="s">
        <v>5</v>
      </c>
      <c r="U246" s="214" t="s">
        <v>42</v>
      </c>
      <c r="V246" s="40"/>
      <c r="W246" s="40"/>
      <c r="X246" s="40"/>
      <c r="Y246" s="40"/>
      <c r="Z246" s="40"/>
      <c r="AA246" s="78"/>
      <c r="AT246" s="23" t="s">
        <v>646</v>
      </c>
      <c r="AU246" s="23" t="s">
        <v>82</v>
      </c>
      <c r="AY246" s="23" t="s">
        <v>646</v>
      </c>
      <c r="BE246" s="118">
        <f>IF(U246="základná",N246,0)</f>
        <v>0</v>
      </c>
      <c r="BF246" s="118">
        <f>IF(U246="znížená",N246,0)</f>
        <v>0</v>
      </c>
      <c r="BG246" s="118">
        <f>IF(U246="zákl. prenesená",N246,0)</f>
        <v>0</v>
      </c>
      <c r="BH246" s="118">
        <f>IF(U246="zníž. prenesená",N246,0)</f>
        <v>0</v>
      </c>
      <c r="BI246" s="118">
        <f>IF(U246="nulová",N246,0)</f>
        <v>0</v>
      </c>
      <c r="BJ246" s="23" t="s">
        <v>87</v>
      </c>
      <c r="BK246" s="118">
        <f>L246*K246</f>
        <v>0</v>
      </c>
    </row>
    <row r="247" spans="2:65" s="1" customFormat="1" ht="22.35" customHeight="1">
      <c r="B247" s="39"/>
      <c r="C247" s="210" t="s">
        <v>5</v>
      </c>
      <c r="D247" s="210" t="s">
        <v>193</v>
      </c>
      <c r="E247" s="211" t="s">
        <v>5</v>
      </c>
      <c r="F247" s="314" t="s">
        <v>5</v>
      </c>
      <c r="G247" s="314"/>
      <c r="H247" s="314"/>
      <c r="I247" s="314"/>
      <c r="J247" s="212" t="s">
        <v>5</v>
      </c>
      <c r="K247" s="213"/>
      <c r="L247" s="277"/>
      <c r="M247" s="311"/>
      <c r="N247" s="311">
        <f t="shared" si="35"/>
        <v>0</v>
      </c>
      <c r="O247" s="311"/>
      <c r="P247" s="311"/>
      <c r="Q247" s="311"/>
      <c r="R247" s="41"/>
      <c r="T247" s="175" t="s">
        <v>5</v>
      </c>
      <c r="U247" s="214" t="s">
        <v>42</v>
      </c>
      <c r="V247" s="40"/>
      <c r="W247" s="40"/>
      <c r="X247" s="40"/>
      <c r="Y247" s="40"/>
      <c r="Z247" s="40"/>
      <c r="AA247" s="78"/>
      <c r="AT247" s="23" t="s">
        <v>646</v>
      </c>
      <c r="AU247" s="23" t="s">
        <v>82</v>
      </c>
      <c r="AY247" s="23" t="s">
        <v>646</v>
      </c>
      <c r="BE247" s="118">
        <f>IF(U247="základná",N247,0)</f>
        <v>0</v>
      </c>
      <c r="BF247" s="118">
        <f>IF(U247="znížená",N247,0)</f>
        <v>0</v>
      </c>
      <c r="BG247" s="118">
        <f>IF(U247="zákl. prenesená",N247,0)</f>
        <v>0</v>
      </c>
      <c r="BH247" s="118">
        <f>IF(U247="zníž. prenesená",N247,0)</f>
        <v>0</v>
      </c>
      <c r="BI247" s="118">
        <f>IF(U247="nulová",N247,0)</f>
        <v>0</v>
      </c>
      <c r="BJ247" s="23" t="s">
        <v>87</v>
      </c>
      <c r="BK247" s="118">
        <f>L247*K247</f>
        <v>0</v>
      </c>
    </row>
    <row r="248" spans="2:65" s="1" customFormat="1" ht="22.35" customHeight="1">
      <c r="B248" s="39"/>
      <c r="C248" s="210" t="s">
        <v>5</v>
      </c>
      <c r="D248" s="210" t="s">
        <v>193</v>
      </c>
      <c r="E248" s="211" t="s">
        <v>5</v>
      </c>
      <c r="F248" s="314" t="s">
        <v>5</v>
      </c>
      <c r="G248" s="314"/>
      <c r="H248" s="314"/>
      <c r="I248" s="314"/>
      <c r="J248" s="212" t="s">
        <v>5</v>
      </c>
      <c r="K248" s="213"/>
      <c r="L248" s="277"/>
      <c r="M248" s="311"/>
      <c r="N248" s="311">
        <f t="shared" si="35"/>
        <v>0</v>
      </c>
      <c r="O248" s="311"/>
      <c r="P248" s="311"/>
      <c r="Q248" s="311"/>
      <c r="R248" s="41"/>
      <c r="T248" s="175" t="s">
        <v>5</v>
      </c>
      <c r="U248" s="214" t="s">
        <v>42</v>
      </c>
      <c r="V248" s="40"/>
      <c r="W248" s="40"/>
      <c r="X248" s="40"/>
      <c r="Y248" s="40"/>
      <c r="Z248" s="40"/>
      <c r="AA248" s="78"/>
      <c r="AT248" s="23" t="s">
        <v>646</v>
      </c>
      <c r="AU248" s="23" t="s">
        <v>82</v>
      </c>
      <c r="AY248" s="23" t="s">
        <v>646</v>
      </c>
      <c r="BE248" s="118">
        <f>IF(U248="základná",N248,0)</f>
        <v>0</v>
      </c>
      <c r="BF248" s="118">
        <f>IF(U248="znížená",N248,0)</f>
        <v>0</v>
      </c>
      <c r="BG248" s="118">
        <f>IF(U248="zákl. prenesená",N248,0)</f>
        <v>0</v>
      </c>
      <c r="BH248" s="118">
        <f>IF(U248="zníž. prenesená",N248,0)</f>
        <v>0</v>
      </c>
      <c r="BI248" s="118">
        <f>IF(U248="nulová",N248,0)</f>
        <v>0</v>
      </c>
      <c r="BJ248" s="23" t="s">
        <v>87</v>
      </c>
      <c r="BK248" s="118">
        <f>L248*K248</f>
        <v>0</v>
      </c>
    </row>
    <row r="249" spans="2:65" s="1" customFormat="1" ht="22.35" customHeight="1">
      <c r="B249" s="39"/>
      <c r="C249" s="210" t="s">
        <v>5</v>
      </c>
      <c r="D249" s="210" t="s">
        <v>193</v>
      </c>
      <c r="E249" s="211" t="s">
        <v>5</v>
      </c>
      <c r="F249" s="314" t="s">
        <v>5</v>
      </c>
      <c r="G249" s="314"/>
      <c r="H249" s="314"/>
      <c r="I249" s="314"/>
      <c r="J249" s="212" t="s">
        <v>5</v>
      </c>
      <c r="K249" s="213"/>
      <c r="L249" s="277"/>
      <c r="M249" s="311"/>
      <c r="N249" s="311">
        <f t="shared" si="35"/>
        <v>0</v>
      </c>
      <c r="O249" s="311"/>
      <c r="P249" s="311"/>
      <c r="Q249" s="311"/>
      <c r="R249" s="41"/>
      <c r="T249" s="175" t="s">
        <v>5</v>
      </c>
      <c r="U249" s="214" t="s">
        <v>42</v>
      </c>
      <c r="V249" s="60"/>
      <c r="W249" s="60"/>
      <c r="X249" s="60"/>
      <c r="Y249" s="60"/>
      <c r="Z249" s="60"/>
      <c r="AA249" s="62"/>
      <c r="AT249" s="23" t="s">
        <v>646</v>
      </c>
      <c r="AU249" s="23" t="s">
        <v>82</v>
      </c>
      <c r="AY249" s="23" t="s">
        <v>646</v>
      </c>
      <c r="BE249" s="118">
        <f>IF(U249="základná",N249,0)</f>
        <v>0</v>
      </c>
      <c r="BF249" s="118">
        <f>IF(U249="znížená",N249,0)</f>
        <v>0</v>
      </c>
      <c r="BG249" s="118">
        <f>IF(U249="zákl. prenesená",N249,0)</f>
        <v>0</v>
      </c>
      <c r="BH249" s="118">
        <f>IF(U249="zníž. prenesená",N249,0)</f>
        <v>0</v>
      </c>
      <c r="BI249" s="118">
        <f>IF(U249="nulová",N249,0)</f>
        <v>0</v>
      </c>
      <c r="BJ249" s="23" t="s">
        <v>87</v>
      </c>
      <c r="BK249" s="118">
        <f>L249*K249</f>
        <v>0</v>
      </c>
    </row>
    <row r="250" spans="2:65" s="1" customFormat="1" ht="6.95" customHeight="1">
      <c r="B250" s="63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5"/>
    </row>
  </sheetData>
  <mergeCells count="320">
    <mergeCell ref="F245:I245"/>
    <mergeCell ref="F246:I246"/>
    <mergeCell ref="F247:I247"/>
    <mergeCell ref="F248:I248"/>
    <mergeCell ref="F249:I249"/>
    <mergeCell ref="F164:I164"/>
    <mergeCell ref="F167:I167"/>
    <mergeCell ref="F165:I165"/>
    <mergeCell ref="F166:I166"/>
    <mergeCell ref="F168:I168"/>
    <mergeCell ref="F169:I169"/>
    <mergeCell ref="F170:I170"/>
    <mergeCell ref="F171:I171"/>
    <mergeCell ref="F180:I180"/>
    <mergeCell ref="F181:I181"/>
    <mergeCell ref="F182:I182"/>
    <mergeCell ref="F183:I183"/>
    <mergeCell ref="F184:I184"/>
    <mergeCell ref="F185:I185"/>
    <mergeCell ref="F186:I186"/>
    <mergeCell ref="F188:I188"/>
    <mergeCell ref="F189:I189"/>
    <mergeCell ref="F190:I190"/>
    <mergeCell ref="F235:I235"/>
    <mergeCell ref="L228:M228"/>
    <mergeCell ref="L235:M235"/>
    <mergeCell ref="L236:M236"/>
    <mergeCell ref="L237:M237"/>
    <mergeCell ref="L238:M238"/>
    <mergeCell ref="L239:M239"/>
    <mergeCell ref="L240:M240"/>
    <mergeCell ref="L243:M243"/>
    <mergeCell ref="F243:I243"/>
    <mergeCell ref="F234:I234"/>
    <mergeCell ref="F236:I236"/>
    <mergeCell ref="F237:I237"/>
    <mergeCell ref="F238:I238"/>
    <mergeCell ref="F239:I239"/>
    <mergeCell ref="F240:I240"/>
    <mergeCell ref="F241:I241"/>
    <mergeCell ref="F242:I242"/>
    <mergeCell ref="L245:M245"/>
    <mergeCell ref="L246:M246"/>
    <mergeCell ref="L247:M247"/>
    <mergeCell ref="L248:M248"/>
    <mergeCell ref="L249:M249"/>
    <mergeCell ref="N240:Q240"/>
    <mergeCell ref="N234:Q234"/>
    <mergeCell ref="N235:Q235"/>
    <mergeCell ref="N236:Q236"/>
    <mergeCell ref="N237:Q237"/>
    <mergeCell ref="N238:Q238"/>
    <mergeCell ref="N239:Q239"/>
    <mergeCell ref="N243:Q243"/>
    <mergeCell ref="N245:Q245"/>
    <mergeCell ref="N246:Q246"/>
    <mergeCell ref="N247:Q247"/>
    <mergeCell ref="N248:Q248"/>
    <mergeCell ref="N249:Q249"/>
    <mergeCell ref="N244:Q244"/>
    <mergeCell ref="L234:M234"/>
    <mergeCell ref="L171:M171"/>
    <mergeCell ref="N171:Q171"/>
    <mergeCell ref="L172:M172"/>
    <mergeCell ref="N172:Q172"/>
    <mergeCell ref="N173:Q173"/>
    <mergeCell ref="N174:Q174"/>
    <mergeCell ref="N175:Q175"/>
    <mergeCell ref="N176:Q176"/>
    <mergeCell ref="N178:Q178"/>
    <mergeCell ref="N179:Q179"/>
    <mergeCell ref="F172:I172"/>
    <mergeCell ref="F176:I176"/>
    <mergeCell ref="F174:I174"/>
    <mergeCell ref="F173:I173"/>
    <mergeCell ref="F175:I175"/>
    <mergeCell ref="F177:I177"/>
    <mergeCell ref="F178:I178"/>
    <mergeCell ref="F179:I179"/>
    <mergeCell ref="L173:M173"/>
    <mergeCell ref="L179:M179"/>
    <mergeCell ref="L174:M174"/>
    <mergeCell ref="L175:M175"/>
    <mergeCell ref="L176:M176"/>
    <mergeCell ref="L178:M178"/>
    <mergeCell ref="L181:M181"/>
    <mergeCell ref="L182:M182"/>
    <mergeCell ref="L183:M183"/>
    <mergeCell ref="L184:M184"/>
    <mergeCell ref="L185:M185"/>
    <mergeCell ref="L186:M186"/>
    <mergeCell ref="L188:M188"/>
    <mergeCell ref="L191:M191"/>
    <mergeCell ref="L192:M192"/>
    <mergeCell ref="F191:I191"/>
    <mergeCell ref="F192:I192"/>
    <mergeCell ref="F193:I193"/>
    <mergeCell ref="F194:I194"/>
    <mergeCell ref="F195:I195"/>
    <mergeCell ref="F196:I196"/>
    <mergeCell ref="F197:I197"/>
    <mergeCell ref="F198:I198"/>
    <mergeCell ref="F199:I199"/>
    <mergeCell ref="F200:I200"/>
    <mergeCell ref="F201:I201"/>
    <mergeCell ref="N203:Q203"/>
    <mergeCell ref="N200:Q200"/>
    <mergeCell ref="N201:Q201"/>
    <mergeCell ref="N202:Q202"/>
    <mergeCell ref="F203:I203"/>
    <mergeCell ref="F205:I205"/>
    <mergeCell ref="F204:I204"/>
    <mergeCell ref="F206:I206"/>
    <mergeCell ref="F207:I207"/>
    <mergeCell ref="F208:I208"/>
    <mergeCell ref="F209:I209"/>
    <mergeCell ref="F210:I210"/>
    <mergeCell ref="F211:I211"/>
    <mergeCell ref="F212:I212"/>
    <mergeCell ref="F213:I213"/>
    <mergeCell ref="F214:I214"/>
    <mergeCell ref="L193:M193"/>
    <mergeCell ref="L196:M196"/>
    <mergeCell ref="L197:M197"/>
    <mergeCell ref="L200:M200"/>
    <mergeCell ref="L201:M201"/>
    <mergeCell ref="L203:M203"/>
    <mergeCell ref="L208:M208"/>
    <mergeCell ref="L212:M212"/>
    <mergeCell ref="L215:M215"/>
    <mergeCell ref="L225:M225"/>
    <mergeCell ref="F218:I218"/>
    <mergeCell ref="F220:I220"/>
    <mergeCell ref="F219:I219"/>
    <mergeCell ref="F221:I221"/>
    <mergeCell ref="F223:I223"/>
    <mergeCell ref="F224:I224"/>
    <mergeCell ref="F225:I225"/>
    <mergeCell ref="F215:I215"/>
    <mergeCell ref="F216:I216"/>
    <mergeCell ref="L216:M216"/>
    <mergeCell ref="F226:I226"/>
    <mergeCell ref="F227:I227"/>
    <mergeCell ref="F228:I228"/>
    <mergeCell ref="F229:I229"/>
    <mergeCell ref="F230:I230"/>
    <mergeCell ref="F231:I231"/>
    <mergeCell ref="F232:I232"/>
    <mergeCell ref="F233:I233"/>
    <mergeCell ref="N208:Q208"/>
    <mergeCell ref="N212:Q212"/>
    <mergeCell ref="N215:Q215"/>
    <mergeCell ref="N216:Q216"/>
    <mergeCell ref="N218:Q218"/>
    <mergeCell ref="N221:Q221"/>
    <mergeCell ref="N223:Q223"/>
    <mergeCell ref="N224:Q224"/>
    <mergeCell ref="N225:Q225"/>
    <mergeCell ref="N228:Q228"/>
    <mergeCell ref="N217:Q217"/>
    <mergeCell ref="N222:Q222"/>
    <mergeCell ref="L218:M218"/>
    <mergeCell ref="L221:M221"/>
    <mergeCell ref="L223:M223"/>
    <mergeCell ref="L224:M224"/>
    <mergeCell ref="N181:Q181"/>
    <mergeCell ref="N185:Q185"/>
    <mergeCell ref="N182:Q182"/>
    <mergeCell ref="N183:Q183"/>
    <mergeCell ref="N184:Q184"/>
    <mergeCell ref="N186:Q186"/>
    <mergeCell ref="N188:Q188"/>
    <mergeCell ref="N191:Q191"/>
    <mergeCell ref="N192:Q192"/>
    <mergeCell ref="N193:Q193"/>
    <mergeCell ref="N196:Q196"/>
    <mergeCell ref="N197:Q197"/>
    <mergeCell ref="N187:Q187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34:J34"/>
    <mergeCell ref="M34:P34"/>
    <mergeCell ref="H35:J35"/>
    <mergeCell ref="M35:P35"/>
    <mergeCell ref="H36:J36"/>
    <mergeCell ref="M36:P36"/>
    <mergeCell ref="H37:J37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6:Q96"/>
    <mergeCell ref="N94:Q94"/>
    <mergeCell ref="N90:Q90"/>
    <mergeCell ref="N91:Q91"/>
    <mergeCell ref="N92:Q92"/>
    <mergeCell ref="N93:Q93"/>
    <mergeCell ref="N95:Q95"/>
    <mergeCell ref="N97:Q97"/>
    <mergeCell ref="N98:Q98"/>
    <mergeCell ref="N99:Q99"/>
    <mergeCell ref="N100:Q100"/>
    <mergeCell ref="N101:Q101"/>
    <mergeCell ref="N102:Q102"/>
    <mergeCell ref="N104:Q104"/>
    <mergeCell ref="D105:H105"/>
    <mergeCell ref="N105:Q105"/>
    <mergeCell ref="D106:H106"/>
    <mergeCell ref="N106:Q106"/>
    <mergeCell ref="D107:H107"/>
    <mergeCell ref="N107:Q107"/>
    <mergeCell ref="D108:H108"/>
    <mergeCell ref="N108:Q108"/>
    <mergeCell ref="D109:H109"/>
    <mergeCell ref="N109:Q109"/>
    <mergeCell ref="N110:Q110"/>
    <mergeCell ref="L112:Q112"/>
    <mergeCell ref="C118:Q118"/>
    <mergeCell ref="F120:P120"/>
    <mergeCell ref="F121:P121"/>
    <mergeCell ref="F122:P122"/>
    <mergeCell ref="M124:P124"/>
    <mergeCell ref="M126:Q126"/>
    <mergeCell ref="M127:Q127"/>
    <mergeCell ref="F129:I129"/>
    <mergeCell ref="L129:M129"/>
    <mergeCell ref="N129:Q129"/>
    <mergeCell ref="N130:Q130"/>
    <mergeCell ref="N131:Q131"/>
    <mergeCell ref="F133:I133"/>
    <mergeCell ref="L133:M133"/>
    <mergeCell ref="N133:Q133"/>
    <mergeCell ref="F134:I134"/>
    <mergeCell ref="L136:M136"/>
    <mergeCell ref="N136:Q136"/>
    <mergeCell ref="N132:Q132"/>
    <mergeCell ref="F135:I135"/>
    <mergeCell ref="F138:I138"/>
    <mergeCell ref="F136:I136"/>
    <mergeCell ref="F137:I137"/>
    <mergeCell ref="F139:I139"/>
    <mergeCell ref="L139:M139"/>
    <mergeCell ref="N139:Q139"/>
    <mergeCell ref="L140:M140"/>
    <mergeCell ref="N140:Q140"/>
    <mergeCell ref="F140:I140"/>
    <mergeCell ref="F142:I142"/>
    <mergeCell ref="L142:M142"/>
    <mergeCell ref="N142:Q142"/>
    <mergeCell ref="N141:Q141"/>
    <mergeCell ref="F143:I143"/>
    <mergeCell ref="F145:I145"/>
    <mergeCell ref="F144:I144"/>
    <mergeCell ref="L145:M145"/>
    <mergeCell ref="N145:Q145"/>
    <mergeCell ref="F146:I146"/>
    <mergeCell ref="F149:I149"/>
    <mergeCell ref="F147:I147"/>
    <mergeCell ref="F148:I148"/>
    <mergeCell ref="L148:M148"/>
    <mergeCell ref="N148:Q148"/>
    <mergeCell ref="L149:M149"/>
    <mergeCell ref="N149:Q149"/>
    <mergeCell ref="N150:Q150"/>
    <mergeCell ref="F151:I151"/>
    <mergeCell ref="F152:I152"/>
    <mergeCell ref="L151:M151"/>
    <mergeCell ref="N151:Q151"/>
    <mergeCell ref="L155:M155"/>
    <mergeCell ref="N155:Q155"/>
    <mergeCell ref="L156:M156"/>
    <mergeCell ref="N156:Q156"/>
    <mergeCell ref="L158:M158"/>
    <mergeCell ref="N158:Q158"/>
    <mergeCell ref="N154:Q154"/>
    <mergeCell ref="N157:Q157"/>
    <mergeCell ref="F163:I163"/>
    <mergeCell ref="L164:M164"/>
    <mergeCell ref="N164:Q164"/>
    <mergeCell ref="L165:M165"/>
    <mergeCell ref="N165:Q165"/>
    <mergeCell ref="N160:Q160"/>
    <mergeCell ref="N159:Q159"/>
    <mergeCell ref="F153:I153"/>
    <mergeCell ref="F156:I156"/>
    <mergeCell ref="F155:I155"/>
    <mergeCell ref="F158:I158"/>
    <mergeCell ref="F161:I161"/>
    <mergeCell ref="L161:M161"/>
    <mergeCell ref="N161:Q161"/>
    <mergeCell ref="F162:I162"/>
  </mergeCells>
  <dataValidations count="2">
    <dataValidation type="list" allowBlank="1" showInputMessage="1" showErrorMessage="1" error="Povolené sú hodnoty K, M." sqref="D245:D250" xr:uid="{00000000-0002-0000-0500-000000000000}">
      <formula1>"K, M"</formula1>
    </dataValidation>
    <dataValidation type="list" allowBlank="1" showInputMessage="1" showErrorMessage="1" error="Povolené sú hodnoty základná, znížená, nulová." sqref="U245:U250" xr:uid="{00000000-0002-0000-0500-000001000000}">
      <formula1>"základná, znížená, nulová"</formula1>
    </dataValidation>
  </dataValidations>
  <hyperlinks>
    <hyperlink ref="F1:G1" location="C2" display="1) Krycí list rozpočtu" xr:uid="{00000000-0004-0000-0500-000000000000}"/>
    <hyperlink ref="H1:K1" location="C87" display="2) Rekapitulácia rozpočtu" xr:uid="{00000000-0004-0000-0500-000001000000}"/>
    <hyperlink ref="L1" location="C129" display="3) Rozpočet" xr:uid="{00000000-0004-0000-0500-000002000000}"/>
    <hyperlink ref="S1:T1" location="'Rekapitulácia stavby'!C2" display="Rekapitulácia stavby" xr:uid="{00000000-0004-0000-05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N194"/>
  <sheetViews>
    <sheetView showGridLines="0" workbookViewId="0">
      <pane ySplit="1" topLeftCell="A68" activePane="bottomLeft" state="frozen"/>
      <selection pane="bottomLeft" activeCell="O10" sqref="O10:P1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6"/>
      <c r="B1" s="16"/>
      <c r="C1" s="16"/>
      <c r="D1" s="17" t="s">
        <v>1</v>
      </c>
      <c r="E1" s="16"/>
      <c r="F1" s="18" t="s">
        <v>137</v>
      </c>
      <c r="G1" s="18"/>
      <c r="H1" s="309" t="s">
        <v>138</v>
      </c>
      <c r="I1" s="309"/>
      <c r="J1" s="309"/>
      <c r="K1" s="309"/>
      <c r="L1" s="18" t="s">
        <v>139</v>
      </c>
      <c r="M1" s="16"/>
      <c r="N1" s="16"/>
      <c r="O1" s="17" t="s">
        <v>140</v>
      </c>
      <c r="P1" s="16"/>
      <c r="Q1" s="16"/>
      <c r="R1" s="16"/>
      <c r="S1" s="18" t="s">
        <v>141</v>
      </c>
      <c r="T1" s="18"/>
      <c r="U1" s="126"/>
      <c r="V1" s="126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50000000000003" customHeight="1">
      <c r="C2" s="246" t="s">
        <v>7</v>
      </c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S2" s="248" t="s">
        <v>8</v>
      </c>
      <c r="T2" s="249"/>
      <c r="U2" s="249"/>
      <c r="V2" s="249"/>
      <c r="W2" s="249"/>
      <c r="X2" s="249"/>
      <c r="Y2" s="249"/>
      <c r="Z2" s="249"/>
      <c r="AA2" s="249"/>
      <c r="AB2" s="249"/>
      <c r="AC2" s="249"/>
      <c r="AT2" s="23" t="s">
        <v>103</v>
      </c>
    </row>
    <row r="3" spans="1:6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75</v>
      </c>
    </row>
    <row r="4" spans="1:66" ht="36.950000000000003" customHeight="1">
      <c r="B4" s="27"/>
      <c r="C4" s="242" t="s">
        <v>142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8"/>
      <c r="T4" s="22" t="s">
        <v>12</v>
      </c>
      <c r="AT4" s="23" t="s">
        <v>6</v>
      </c>
    </row>
    <row r="5" spans="1:66" ht="6.95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pans="1:66" ht="25.35" customHeight="1">
      <c r="B6" s="27"/>
      <c r="C6" s="30"/>
      <c r="D6" s="34" t="s">
        <v>18</v>
      </c>
      <c r="E6" s="30"/>
      <c r="F6" s="295" t="str">
        <f>'Rekapitulácia stavby'!K6</f>
        <v>Komunitné centrum Vyšný Orlík</v>
      </c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30"/>
      <c r="R6" s="28"/>
    </row>
    <row r="7" spans="1:66" ht="25.35" customHeight="1">
      <c r="B7" s="27"/>
      <c r="C7" s="30"/>
      <c r="D7" s="34" t="s">
        <v>143</v>
      </c>
      <c r="E7" s="30"/>
      <c r="F7" s="295" t="s">
        <v>144</v>
      </c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30"/>
      <c r="R7" s="28"/>
    </row>
    <row r="8" spans="1:66" s="1" customFormat="1" ht="32.85" customHeight="1">
      <c r="B8" s="39"/>
      <c r="C8" s="40"/>
      <c r="D8" s="33" t="s">
        <v>145</v>
      </c>
      <c r="E8" s="40"/>
      <c r="F8" s="233" t="s">
        <v>1231</v>
      </c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40"/>
      <c r="R8" s="41"/>
    </row>
    <row r="9" spans="1:66" s="1" customFormat="1" ht="14.45" customHeight="1">
      <c r="B9" s="39"/>
      <c r="C9" s="40"/>
      <c r="D9" s="34" t="s">
        <v>20</v>
      </c>
      <c r="E9" s="40"/>
      <c r="F9" s="32" t="s">
        <v>5</v>
      </c>
      <c r="G9" s="40"/>
      <c r="H9" s="40"/>
      <c r="I9" s="40"/>
      <c r="J9" s="40"/>
      <c r="K9" s="40"/>
      <c r="L9" s="40"/>
      <c r="M9" s="34" t="s">
        <v>21</v>
      </c>
      <c r="N9" s="40"/>
      <c r="O9" s="32" t="s">
        <v>5</v>
      </c>
      <c r="P9" s="40"/>
      <c r="Q9" s="40"/>
      <c r="R9" s="41"/>
    </row>
    <row r="10" spans="1:66" s="1" customFormat="1" ht="14.45" customHeight="1">
      <c r="B10" s="39"/>
      <c r="C10" s="40"/>
      <c r="D10" s="34" t="s">
        <v>22</v>
      </c>
      <c r="E10" s="40"/>
      <c r="F10" s="32" t="s">
        <v>23</v>
      </c>
      <c r="G10" s="40"/>
      <c r="H10" s="40"/>
      <c r="I10" s="40"/>
      <c r="J10" s="40"/>
      <c r="K10" s="40"/>
      <c r="L10" s="40"/>
      <c r="M10" s="34" t="s">
        <v>24</v>
      </c>
      <c r="N10" s="40"/>
      <c r="O10" s="310"/>
      <c r="P10" s="297"/>
      <c r="Q10" s="40"/>
      <c r="R10" s="41"/>
    </row>
    <row r="11" spans="1:66" s="1" customFormat="1" ht="10.9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</row>
    <row r="12" spans="1:66" s="1" customFormat="1" ht="14.45" customHeight="1">
      <c r="B12" s="39"/>
      <c r="C12" s="40"/>
      <c r="D12" s="34" t="s">
        <v>25</v>
      </c>
      <c r="E12" s="40"/>
      <c r="F12" s="40"/>
      <c r="G12" s="40"/>
      <c r="H12" s="40"/>
      <c r="I12" s="40"/>
      <c r="J12" s="40"/>
      <c r="K12" s="40"/>
      <c r="L12" s="40"/>
      <c r="M12" s="34" t="s">
        <v>26</v>
      </c>
      <c r="N12" s="40"/>
      <c r="O12" s="250" t="str">
        <f>IF('Rekapitulácia stavby'!AN10="","",'Rekapitulácia stavby'!AN10)</f>
        <v/>
      </c>
      <c r="P12" s="250"/>
      <c r="Q12" s="40"/>
      <c r="R12" s="41"/>
    </row>
    <row r="13" spans="1:66" s="1" customFormat="1" ht="18" customHeight="1">
      <c r="B13" s="39"/>
      <c r="C13" s="40"/>
      <c r="D13" s="40"/>
      <c r="E13" s="32" t="str">
        <f>IF('Rekapitulácia stavby'!E11="","",'Rekapitulácia stavby'!E11)</f>
        <v xml:space="preserve"> </v>
      </c>
      <c r="F13" s="40"/>
      <c r="G13" s="40"/>
      <c r="H13" s="40"/>
      <c r="I13" s="40"/>
      <c r="J13" s="40"/>
      <c r="K13" s="40"/>
      <c r="L13" s="40"/>
      <c r="M13" s="34" t="s">
        <v>28</v>
      </c>
      <c r="N13" s="40"/>
      <c r="O13" s="250" t="str">
        <f>IF('Rekapitulácia stavby'!AN11="","",'Rekapitulácia stavby'!AN11)</f>
        <v/>
      </c>
      <c r="P13" s="250"/>
      <c r="Q13" s="40"/>
      <c r="R13" s="41"/>
    </row>
    <row r="14" spans="1:66" s="1" customFormat="1" ht="6.95" customHeight="1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</row>
    <row r="15" spans="1:66" s="1" customFormat="1" ht="14.45" customHeight="1">
      <c r="B15" s="39"/>
      <c r="C15" s="40"/>
      <c r="D15" s="34" t="s">
        <v>29</v>
      </c>
      <c r="E15" s="40"/>
      <c r="F15" s="40"/>
      <c r="G15" s="40"/>
      <c r="H15" s="40"/>
      <c r="I15" s="40"/>
      <c r="J15" s="40"/>
      <c r="K15" s="40"/>
      <c r="L15" s="40"/>
      <c r="M15" s="34" t="s">
        <v>26</v>
      </c>
      <c r="N15" s="40"/>
      <c r="O15" s="307" t="str">
        <f>IF('Rekapitulácia stavby'!AN13="","",'Rekapitulácia stavby'!AN13)</f>
        <v/>
      </c>
      <c r="P15" s="250"/>
      <c r="Q15" s="40"/>
      <c r="R15" s="41"/>
    </row>
    <row r="16" spans="1:66" s="1" customFormat="1" ht="18" customHeight="1">
      <c r="B16" s="39"/>
      <c r="C16" s="40"/>
      <c r="D16" s="40"/>
      <c r="E16" s="307" t="str">
        <f>IF('Rekapitulácia stavby'!E14="","",'Rekapitulácia stavby'!E14)</f>
        <v/>
      </c>
      <c r="F16" s="308"/>
      <c r="G16" s="308"/>
      <c r="H16" s="308"/>
      <c r="I16" s="308"/>
      <c r="J16" s="308"/>
      <c r="K16" s="308"/>
      <c r="L16" s="308"/>
      <c r="M16" s="34" t="s">
        <v>28</v>
      </c>
      <c r="N16" s="40"/>
      <c r="O16" s="307" t="str">
        <f>IF('Rekapitulácia stavby'!AN14="","",'Rekapitulácia stavby'!AN14)</f>
        <v/>
      </c>
      <c r="P16" s="250"/>
      <c r="Q16" s="40"/>
      <c r="R16" s="41"/>
    </row>
    <row r="17" spans="2:18" s="1" customFormat="1" ht="6.95" customHeight="1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</row>
    <row r="18" spans="2:18" s="1" customFormat="1" ht="14.45" customHeight="1">
      <c r="B18" s="39"/>
      <c r="C18" s="40"/>
      <c r="D18" s="34" t="s">
        <v>30</v>
      </c>
      <c r="E18" s="40"/>
      <c r="F18" s="40"/>
      <c r="G18" s="40"/>
      <c r="H18" s="40"/>
      <c r="I18" s="40"/>
      <c r="J18" s="40"/>
      <c r="K18" s="40"/>
      <c r="L18" s="40"/>
      <c r="M18" s="34" t="s">
        <v>26</v>
      </c>
      <c r="N18" s="40"/>
      <c r="O18" s="250" t="s">
        <v>5</v>
      </c>
      <c r="P18" s="250"/>
      <c r="Q18" s="40"/>
      <c r="R18" s="41"/>
    </row>
    <row r="19" spans="2:18" s="1" customFormat="1" ht="18" customHeight="1">
      <c r="B19" s="39"/>
      <c r="C19" s="40"/>
      <c r="D19" s="40"/>
      <c r="E19" s="32" t="s">
        <v>31</v>
      </c>
      <c r="F19" s="40"/>
      <c r="G19" s="40"/>
      <c r="H19" s="40"/>
      <c r="I19" s="40"/>
      <c r="J19" s="40"/>
      <c r="K19" s="40"/>
      <c r="L19" s="40"/>
      <c r="M19" s="34" t="s">
        <v>28</v>
      </c>
      <c r="N19" s="40"/>
      <c r="O19" s="250" t="s">
        <v>5</v>
      </c>
      <c r="P19" s="250"/>
      <c r="Q19" s="40"/>
      <c r="R19" s="41"/>
    </row>
    <row r="20" spans="2:18" s="1" customFormat="1" ht="6.95" customHeight="1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2:18" s="1" customFormat="1" ht="14.45" customHeight="1">
      <c r="B21" s="39"/>
      <c r="C21" s="40"/>
      <c r="D21" s="34" t="s">
        <v>33</v>
      </c>
      <c r="E21" s="40"/>
      <c r="F21" s="40"/>
      <c r="G21" s="40"/>
      <c r="H21" s="40"/>
      <c r="I21" s="40"/>
      <c r="J21" s="40"/>
      <c r="K21" s="40"/>
      <c r="L21" s="40"/>
      <c r="M21" s="34" t="s">
        <v>26</v>
      </c>
      <c r="N21" s="40"/>
      <c r="O21" s="250" t="s">
        <v>5</v>
      </c>
      <c r="P21" s="250"/>
      <c r="Q21" s="40"/>
      <c r="R21" s="41"/>
    </row>
    <row r="22" spans="2:18" s="1" customFormat="1" ht="18" customHeight="1">
      <c r="B22" s="39"/>
      <c r="C22" s="40"/>
      <c r="D22" s="40"/>
      <c r="E22" s="32" t="s">
        <v>34</v>
      </c>
      <c r="F22" s="40"/>
      <c r="G22" s="40"/>
      <c r="H22" s="40"/>
      <c r="I22" s="40"/>
      <c r="J22" s="40"/>
      <c r="K22" s="40"/>
      <c r="L22" s="40"/>
      <c r="M22" s="34" t="s">
        <v>28</v>
      </c>
      <c r="N22" s="40"/>
      <c r="O22" s="250" t="s">
        <v>5</v>
      </c>
      <c r="P22" s="250"/>
      <c r="Q22" s="40"/>
      <c r="R22" s="41"/>
    </row>
    <row r="23" spans="2:18" s="1" customFormat="1" ht="6.95" customHeight="1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4.45" customHeight="1">
      <c r="B24" s="39"/>
      <c r="C24" s="40"/>
      <c r="D24" s="34" t="s">
        <v>35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2:18" s="1" customFormat="1" ht="16.5" customHeight="1">
      <c r="B25" s="39"/>
      <c r="C25" s="40"/>
      <c r="D25" s="40"/>
      <c r="E25" s="263" t="s">
        <v>5</v>
      </c>
      <c r="F25" s="263"/>
      <c r="G25" s="263"/>
      <c r="H25" s="263"/>
      <c r="I25" s="263"/>
      <c r="J25" s="263"/>
      <c r="K25" s="263"/>
      <c r="L25" s="263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2:18" s="1" customFormat="1" ht="6.95" customHeight="1">
      <c r="B27" s="39"/>
      <c r="C27" s="4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40"/>
      <c r="R27" s="41"/>
    </row>
    <row r="28" spans="2:18" s="1" customFormat="1" ht="14.45" customHeight="1">
      <c r="B28" s="39"/>
      <c r="C28" s="40"/>
      <c r="D28" s="127" t="s">
        <v>147</v>
      </c>
      <c r="E28" s="40"/>
      <c r="F28" s="40"/>
      <c r="G28" s="40"/>
      <c r="H28" s="40"/>
      <c r="I28" s="40"/>
      <c r="J28" s="40"/>
      <c r="K28" s="40"/>
      <c r="L28" s="40"/>
      <c r="M28" s="264">
        <f>N89</f>
        <v>0</v>
      </c>
      <c r="N28" s="264"/>
      <c r="O28" s="264"/>
      <c r="P28" s="264"/>
      <c r="Q28" s="40"/>
      <c r="R28" s="41"/>
    </row>
    <row r="29" spans="2:18" s="1" customFormat="1" ht="14.45" customHeight="1">
      <c r="B29" s="39"/>
      <c r="C29" s="40"/>
      <c r="D29" s="38" t="s">
        <v>131</v>
      </c>
      <c r="E29" s="40"/>
      <c r="F29" s="40"/>
      <c r="G29" s="40"/>
      <c r="H29" s="40"/>
      <c r="I29" s="40"/>
      <c r="J29" s="40"/>
      <c r="K29" s="40"/>
      <c r="L29" s="40"/>
      <c r="M29" s="264">
        <f>N98</f>
        <v>0</v>
      </c>
      <c r="N29" s="264"/>
      <c r="O29" s="264"/>
      <c r="P29" s="264"/>
      <c r="Q29" s="40"/>
      <c r="R29" s="41"/>
    </row>
    <row r="30" spans="2:18" s="1" customFormat="1" ht="6.95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2:18" s="1" customFormat="1" ht="25.35" customHeight="1">
      <c r="B31" s="39"/>
      <c r="C31" s="40"/>
      <c r="D31" s="128" t="s">
        <v>38</v>
      </c>
      <c r="E31" s="40"/>
      <c r="F31" s="40"/>
      <c r="G31" s="40"/>
      <c r="H31" s="40"/>
      <c r="I31" s="40"/>
      <c r="J31" s="40"/>
      <c r="K31" s="40"/>
      <c r="L31" s="40"/>
      <c r="M31" s="306">
        <f>ROUND(M28+M29,2)</f>
        <v>0</v>
      </c>
      <c r="N31" s="294"/>
      <c r="O31" s="294"/>
      <c r="P31" s="294"/>
      <c r="Q31" s="40"/>
      <c r="R31" s="41"/>
    </row>
    <row r="32" spans="2:18" s="1" customFormat="1" ht="6.95" customHeight="1">
      <c r="B32" s="39"/>
      <c r="C32" s="40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40"/>
      <c r="R32" s="41"/>
    </row>
    <row r="33" spans="2:18" s="1" customFormat="1" ht="14.45" customHeight="1">
      <c r="B33" s="39"/>
      <c r="C33" s="40"/>
      <c r="D33" s="46" t="s">
        <v>39</v>
      </c>
      <c r="E33" s="46" t="s">
        <v>40</v>
      </c>
      <c r="F33" s="47">
        <v>0.2</v>
      </c>
      <c r="G33" s="129" t="s">
        <v>41</v>
      </c>
      <c r="H33" s="303">
        <f>ROUND((((SUM(BE98:BE105)+SUM(BE124:BE187))+SUM(BE189:BE193))),2)</f>
        <v>0</v>
      </c>
      <c r="I33" s="294"/>
      <c r="J33" s="294"/>
      <c r="K33" s="40"/>
      <c r="L33" s="40"/>
      <c r="M33" s="303">
        <f>ROUND(((ROUND((SUM(BE98:BE105)+SUM(BE124:BE187)), 2)*F33)+SUM(BE189:BE193)*F33),2)</f>
        <v>0</v>
      </c>
      <c r="N33" s="294"/>
      <c r="O33" s="294"/>
      <c r="P33" s="294"/>
      <c r="Q33" s="40"/>
      <c r="R33" s="41"/>
    </row>
    <row r="34" spans="2:18" s="1" customFormat="1" ht="14.45" customHeight="1">
      <c r="B34" s="39"/>
      <c r="C34" s="40"/>
      <c r="D34" s="40"/>
      <c r="E34" s="46" t="s">
        <v>42</v>
      </c>
      <c r="F34" s="47">
        <v>0.2</v>
      </c>
      <c r="G34" s="129" t="s">
        <v>41</v>
      </c>
      <c r="H34" s="303">
        <f>ROUND((((SUM(BF98:BF105)+SUM(BF124:BF187))+SUM(BF189:BF193))),2)</f>
        <v>0</v>
      </c>
      <c r="I34" s="294"/>
      <c r="J34" s="294"/>
      <c r="K34" s="40"/>
      <c r="L34" s="40"/>
      <c r="M34" s="303">
        <f>ROUND(((ROUND((SUM(BF98:BF105)+SUM(BF124:BF187)), 2)*F34)+SUM(BF189:BF193)*F34),2)</f>
        <v>0</v>
      </c>
      <c r="N34" s="294"/>
      <c r="O34" s="294"/>
      <c r="P34" s="294"/>
      <c r="Q34" s="40"/>
      <c r="R34" s="41"/>
    </row>
    <row r="35" spans="2:18" s="1" customFormat="1" ht="14.45" hidden="1" customHeight="1">
      <c r="B35" s="39"/>
      <c r="C35" s="40"/>
      <c r="D35" s="40"/>
      <c r="E35" s="46" t="s">
        <v>43</v>
      </c>
      <c r="F35" s="47">
        <v>0.2</v>
      </c>
      <c r="G35" s="129" t="s">
        <v>41</v>
      </c>
      <c r="H35" s="303">
        <f>ROUND((((SUM(BG98:BG105)+SUM(BG124:BG187))+SUM(BG189:BG193))),2)</f>
        <v>0</v>
      </c>
      <c r="I35" s="294"/>
      <c r="J35" s="294"/>
      <c r="K35" s="40"/>
      <c r="L35" s="40"/>
      <c r="M35" s="303">
        <v>0</v>
      </c>
      <c r="N35" s="294"/>
      <c r="O35" s="294"/>
      <c r="P35" s="294"/>
      <c r="Q35" s="40"/>
      <c r="R35" s="41"/>
    </row>
    <row r="36" spans="2:18" s="1" customFormat="1" ht="14.45" hidden="1" customHeight="1">
      <c r="B36" s="39"/>
      <c r="C36" s="40"/>
      <c r="D36" s="40"/>
      <c r="E36" s="46" t="s">
        <v>44</v>
      </c>
      <c r="F36" s="47">
        <v>0.2</v>
      </c>
      <c r="G36" s="129" t="s">
        <v>41</v>
      </c>
      <c r="H36" s="303">
        <f>ROUND((((SUM(BH98:BH105)+SUM(BH124:BH187))+SUM(BH189:BH193))),2)</f>
        <v>0</v>
      </c>
      <c r="I36" s="294"/>
      <c r="J36" s="294"/>
      <c r="K36" s="40"/>
      <c r="L36" s="40"/>
      <c r="M36" s="303">
        <v>0</v>
      </c>
      <c r="N36" s="294"/>
      <c r="O36" s="294"/>
      <c r="P36" s="294"/>
      <c r="Q36" s="40"/>
      <c r="R36" s="41"/>
    </row>
    <row r="37" spans="2:18" s="1" customFormat="1" ht="14.45" hidden="1" customHeight="1">
      <c r="B37" s="39"/>
      <c r="C37" s="40"/>
      <c r="D37" s="40"/>
      <c r="E37" s="46" t="s">
        <v>45</v>
      </c>
      <c r="F37" s="47">
        <v>0</v>
      </c>
      <c r="G37" s="129" t="s">
        <v>41</v>
      </c>
      <c r="H37" s="303">
        <f>ROUND((((SUM(BI98:BI105)+SUM(BI124:BI187))+SUM(BI189:BI193))),2)</f>
        <v>0</v>
      </c>
      <c r="I37" s="294"/>
      <c r="J37" s="294"/>
      <c r="K37" s="40"/>
      <c r="L37" s="40"/>
      <c r="M37" s="303">
        <v>0</v>
      </c>
      <c r="N37" s="294"/>
      <c r="O37" s="294"/>
      <c r="P37" s="294"/>
      <c r="Q37" s="40"/>
      <c r="R37" s="41"/>
    </row>
    <row r="38" spans="2:18" s="1" customFormat="1" ht="6.9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2:18" s="1" customFormat="1" ht="25.35" customHeight="1">
      <c r="B39" s="39"/>
      <c r="C39" s="125"/>
      <c r="D39" s="130" t="s">
        <v>46</v>
      </c>
      <c r="E39" s="79"/>
      <c r="F39" s="79"/>
      <c r="G39" s="131" t="s">
        <v>47</v>
      </c>
      <c r="H39" s="132" t="s">
        <v>48</v>
      </c>
      <c r="I39" s="79"/>
      <c r="J39" s="79"/>
      <c r="K39" s="79"/>
      <c r="L39" s="304">
        <f>SUM(M31:M37)</f>
        <v>0</v>
      </c>
      <c r="M39" s="304"/>
      <c r="N39" s="304"/>
      <c r="O39" s="304"/>
      <c r="P39" s="305"/>
      <c r="Q39" s="125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s="1" customFormat="1" ht="14.45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2:18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 ht="15">
      <c r="B50" s="39"/>
      <c r="C50" s="40"/>
      <c r="D50" s="54" t="s">
        <v>49</v>
      </c>
      <c r="E50" s="55"/>
      <c r="F50" s="55"/>
      <c r="G50" s="55"/>
      <c r="H50" s="56"/>
      <c r="I50" s="40"/>
      <c r="J50" s="54" t="s">
        <v>50</v>
      </c>
      <c r="K50" s="55"/>
      <c r="L50" s="55"/>
      <c r="M50" s="55"/>
      <c r="N50" s="55"/>
      <c r="O50" s="55"/>
      <c r="P50" s="56"/>
      <c r="Q50" s="40"/>
      <c r="R50" s="41"/>
    </row>
    <row r="51" spans="2:18">
      <c r="B51" s="27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8"/>
    </row>
    <row r="52" spans="2:18">
      <c r="B52" s="27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8"/>
    </row>
    <row r="53" spans="2:18">
      <c r="B53" s="27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8"/>
    </row>
    <row r="54" spans="2:18">
      <c r="B54" s="27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8"/>
    </row>
    <row r="55" spans="2:18">
      <c r="B55" s="27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8"/>
    </row>
    <row r="56" spans="2:18">
      <c r="B56" s="27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8"/>
    </row>
    <row r="57" spans="2:18">
      <c r="B57" s="27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8"/>
    </row>
    <row r="58" spans="2:18">
      <c r="B58" s="27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8"/>
    </row>
    <row r="59" spans="2:18" s="1" customFormat="1" ht="15">
      <c r="B59" s="39"/>
      <c r="C59" s="40"/>
      <c r="D59" s="59" t="s">
        <v>51</v>
      </c>
      <c r="E59" s="60"/>
      <c r="F59" s="60"/>
      <c r="G59" s="61" t="s">
        <v>52</v>
      </c>
      <c r="H59" s="62"/>
      <c r="I59" s="40"/>
      <c r="J59" s="59" t="s">
        <v>51</v>
      </c>
      <c r="K59" s="60"/>
      <c r="L59" s="60"/>
      <c r="M59" s="60"/>
      <c r="N59" s="61" t="s">
        <v>52</v>
      </c>
      <c r="O59" s="60"/>
      <c r="P59" s="62"/>
      <c r="Q59" s="40"/>
      <c r="R59" s="41"/>
    </row>
    <row r="60" spans="2:18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 ht="15">
      <c r="B61" s="39"/>
      <c r="C61" s="40"/>
      <c r="D61" s="54" t="s">
        <v>53</v>
      </c>
      <c r="E61" s="55"/>
      <c r="F61" s="55"/>
      <c r="G61" s="55"/>
      <c r="H61" s="56"/>
      <c r="I61" s="40"/>
      <c r="J61" s="54" t="s">
        <v>54</v>
      </c>
      <c r="K61" s="55"/>
      <c r="L61" s="55"/>
      <c r="M61" s="55"/>
      <c r="N61" s="55"/>
      <c r="O61" s="55"/>
      <c r="P61" s="56"/>
      <c r="Q61" s="40"/>
      <c r="R61" s="41"/>
    </row>
    <row r="62" spans="2:18">
      <c r="B62" s="27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8"/>
    </row>
    <row r="63" spans="2:18">
      <c r="B63" s="27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8"/>
    </row>
    <row r="64" spans="2:18">
      <c r="B64" s="27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8"/>
    </row>
    <row r="65" spans="2:18">
      <c r="B65" s="27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8"/>
    </row>
    <row r="66" spans="2:18">
      <c r="B66" s="27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8"/>
    </row>
    <row r="67" spans="2:18">
      <c r="B67" s="27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8"/>
    </row>
    <row r="68" spans="2:18">
      <c r="B68" s="27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8"/>
    </row>
    <row r="69" spans="2:18">
      <c r="B69" s="27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8"/>
    </row>
    <row r="70" spans="2:18" s="1" customFormat="1" ht="15">
      <c r="B70" s="39"/>
      <c r="C70" s="40"/>
      <c r="D70" s="59" t="s">
        <v>51</v>
      </c>
      <c r="E70" s="60"/>
      <c r="F70" s="60"/>
      <c r="G70" s="61" t="s">
        <v>52</v>
      </c>
      <c r="H70" s="62"/>
      <c r="I70" s="40"/>
      <c r="J70" s="59" t="s">
        <v>51</v>
      </c>
      <c r="K70" s="60"/>
      <c r="L70" s="60"/>
      <c r="M70" s="60"/>
      <c r="N70" s="61" t="s">
        <v>52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0000000000003" customHeight="1">
      <c r="B76" s="39"/>
      <c r="C76" s="242" t="s">
        <v>148</v>
      </c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18</v>
      </c>
      <c r="D78" s="40"/>
      <c r="E78" s="40"/>
      <c r="F78" s="295" t="str">
        <f>F6</f>
        <v>Komunitné centrum Vyšný Orlík</v>
      </c>
      <c r="G78" s="296"/>
      <c r="H78" s="296"/>
      <c r="I78" s="296"/>
      <c r="J78" s="296"/>
      <c r="K78" s="296"/>
      <c r="L78" s="296"/>
      <c r="M78" s="296"/>
      <c r="N78" s="296"/>
      <c r="O78" s="296"/>
      <c r="P78" s="296"/>
      <c r="Q78" s="40"/>
      <c r="R78" s="41"/>
    </row>
    <row r="79" spans="2:18" ht="30" customHeight="1">
      <c r="B79" s="27"/>
      <c r="C79" s="34" t="s">
        <v>143</v>
      </c>
      <c r="D79" s="30"/>
      <c r="E79" s="30"/>
      <c r="F79" s="295" t="s">
        <v>144</v>
      </c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30"/>
      <c r="R79" s="28"/>
    </row>
    <row r="80" spans="2:18" s="1" customFormat="1" ht="36.950000000000003" customHeight="1">
      <c r="B80" s="39"/>
      <c r="C80" s="73" t="s">
        <v>145</v>
      </c>
      <c r="D80" s="40"/>
      <c r="E80" s="40"/>
      <c r="F80" s="244" t="str">
        <f>F8</f>
        <v>006 - Dispozičné zmeny</v>
      </c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40"/>
      <c r="R80" s="41"/>
    </row>
    <row r="81" spans="2:47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1"/>
    </row>
    <row r="82" spans="2:47" s="1" customFormat="1" ht="18" customHeight="1">
      <c r="B82" s="39"/>
      <c r="C82" s="34" t="s">
        <v>22</v>
      </c>
      <c r="D82" s="40"/>
      <c r="E82" s="40"/>
      <c r="F82" s="32" t="str">
        <f>F10</f>
        <v>Vyšný Orlík</v>
      </c>
      <c r="G82" s="40"/>
      <c r="H82" s="40"/>
      <c r="I82" s="40"/>
      <c r="J82" s="40"/>
      <c r="K82" s="34" t="s">
        <v>24</v>
      </c>
      <c r="L82" s="40"/>
      <c r="M82" s="297" t="str">
        <f>IF(O10="","",O10)</f>
        <v/>
      </c>
      <c r="N82" s="297"/>
      <c r="O82" s="297"/>
      <c r="P82" s="297"/>
      <c r="Q82" s="40"/>
      <c r="R82" s="41"/>
    </row>
    <row r="83" spans="2:47" s="1" customFormat="1" ht="6.95" customHeight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1"/>
    </row>
    <row r="84" spans="2:47" s="1" customFormat="1" ht="15">
      <c r="B84" s="39"/>
      <c r="C84" s="34" t="s">
        <v>25</v>
      </c>
      <c r="D84" s="40"/>
      <c r="E84" s="40"/>
      <c r="F84" s="32" t="str">
        <f>E13</f>
        <v xml:space="preserve"> </v>
      </c>
      <c r="G84" s="40"/>
      <c r="H84" s="40"/>
      <c r="I84" s="40"/>
      <c r="J84" s="40"/>
      <c r="K84" s="34" t="s">
        <v>30</v>
      </c>
      <c r="L84" s="40"/>
      <c r="M84" s="250" t="str">
        <f>E19</f>
        <v>AIP projekt s.r.o.</v>
      </c>
      <c r="N84" s="250"/>
      <c r="O84" s="250"/>
      <c r="P84" s="250"/>
      <c r="Q84" s="250"/>
      <c r="R84" s="41"/>
    </row>
    <row r="85" spans="2:47" s="1" customFormat="1" ht="14.45" customHeight="1">
      <c r="B85" s="39"/>
      <c r="C85" s="34" t="s">
        <v>29</v>
      </c>
      <c r="D85" s="40"/>
      <c r="E85" s="40"/>
      <c r="F85" s="32" t="str">
        <f>IF(E16="","",E16)</f>
        <v/>
      </c>
      <c r="G85" s="40"/>
      <c r="H85" s="40"/>
      <c r="I85" s="40"/>
      <c r="J85" s="40"/>
      <c r="K85" s="34" t="s">
        <v>33</v>
      </c>
      <c r="L85" s="40"/>
      <c r="M85" s="250" t="str">
        <f>E22</f>
        <v>Ing. Matúš Holova</v>
      </c>
      <c r="N85" s="250"/>
      <c r="O85" s="250"/>
      <c r="P85" s="250"/>
      <c r="Q85" s="250"/>
      <c r="R85" s="41"/>
    </row>
    <row r="86" spans="2:47" s="1" customFormat="1" ht="10.35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1"/>
    </row>
    <row r="87" spans="2:47" s="1" customFormat="1" ht="29.25" customHeight="1">
      <c r="B87" s="39"/>
      <c r="C87" s="301" t="s">
        <v>149</v>
      </c>
      <c r="D87" s="302"/>
      <c r="E87" s="302"/>
      <c r="F87" s="302"/>
      <c r="G87" s="302"/>
      <c r="H87" s="125"/>
      <c r="I87" s="125"/>
      <c r="J87" s="125"/>
      <c r="K87" s="125"/>
      <c r="L87" s="125"/>
      <c r="M87" s="125"/>
      <c r="N87" s="301" t="s">
        <v>150</v>
      </c>
      <c r="O87" s="302"/>
      <c r="P87" s="302"/>
      <c r="Q87" s="302"/>
      <c r="R87" s="41"/>
    </row>
    <row r="88" spans="2:47" s="1" customFormat="1" ht="10.35" customHeight="1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1"/>
    </row>
    <row r="89" spans="2:47" s="1" customFormat="1" ht="29.25" customHeight="1">
      <c r="B89" s="39"/>
      <c r="C89" s="133" t="s">
        <v>151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226">
        <f>N124</f>
        <v>0</v>
      </c>
      <c r="O89" s="298"/>
      <c r="P89" s="298"/>
      <c r="Q89" s="298"/>
      <c r="R89" s="41"/>
      <c r="AU89" s="23" t="s">
        <v>152</v>
      </c>
    </row>
    <row r="90" spans="2:47" s="7" customFormat="1" ht="24.95" customHeight="1">
      <c r="B90" s="134"/>
      <c r="C90" s="135"/>
      <c r="D90" s="136" t="s">
        <v>153</v>
      </c>
      <c r="E90" s="135"/>
      <c r="F90" s="135"/>
      <c r="G90" s="135"/>
      <c r="H90" s="135"/>
      <c r="I90" s="135"/>
      <c r="J90" s="135"/>
      <c r="K90" s="135"/>
      <c r="L90" s="135"/>
      <c r="M90" s="135"/>
      <c r="N90" s="291">
        <f>N125</f>
        <v>0</v>
      </c>
      <c r="O90" s="300"/>
      <c r="P90" s="300"/>
      <c r="Q90" s="300"/>
      <c r="R90" s="137"/>
    </row>
    <row r="91" spans="2:47" s="8" customFormat="1" ht="19.899999999999999" customHeight="1">
      <c r="B91" s="138"/>
      <c r="C91" s="103"/>
      <c r="D91" s="114" t="s">
        <v>155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1">
        <f>N126</f>
        <v>0</v>
      </c>
      <c r="O91" s="222"/>
      <c r="P91" s="222"/>
      <c r="Q91" s="222"/>
      <c r="R91" s="139"/>
    </row>
    <row r="92" spans="2:47" s="8" customFormat="1" ht="19.899999999999999" customHeight="1">
      <c r="B92" s="138"/>
      <c r="C92" s="103"/>
      <c r="D92" s="114" t="s">
        <v>156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1">
        <f>N158</f>
        <v>0</v>
      </c>
      <c r="O92" s="222"/>
      <c r="P92" s="222"/>
      <c r="Q92" s="222"/>
      <c r="R92" s="139"/>
    </row>
    <row r="93" spans="2:47" s="8" customFormat="1" ht="19.899999999999999" customHeight="1">
      <c r="B93" s="138"/>
      <c r="C93" s="103"/>
      <c r="D93" s="114" t="s">
        <v>779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21">
        <f>N174</f>
        <v>0</v>
      </c>
      <c r="O93" s="222"/>
      <c r="P93" s="222"/>
      <c r="Q93" s="222"/>
      <c r="R93" s="139"/>
    </row>
    <row r="94" spans="2:47" s="7" customFormat="1" ht="24.95" customHeight="1">
      <c r="B94" s="134"/>
      <c r="C94" s="135"/>
      <c r="D94" s="136" t="s">
        <v>158</v>
      </c>
      <c r="E94" s="135"/>
      <c r="F94" s="135"/>
      <c r="G94" s="135"/>
      <c r="H94" s="135"/>
      <c r="I94" s="135"/>
      <c r="J94" s="135"/>
      <c r="K94" s="135"/>
      <c r="L94" s="135"/>
      <c r="M94" s="135"/>
      <c r="N94" s="291">
        <f>N176</f>
        <v>0</v>
      </c>
      <c r="O94" s="300"/>
      <c r="P94" s="300"/>
      <c r="Q94" s="300"/>
      <c r="R94" s="137"/>
    </row>
    <row r="95" spans="2:47" s="8" customFormat="1" ht="19.899999999999999" customHeight="1">
      <c r="B95" s="138"/>
      <c r="C95" s="103"/>
      <c r="D95" s="114" t="s">
        <v>162</v>
      </c>
      <c r="E95" s="103"/>
      <c r="F95" s="103"/>
      <c r="G95" s="103"/>
      <c r="H95" s="103"/>
      <c r="I95" s="103"/>
      <c r="J95" s="103"/>
      <c r="K95" s="103"/>
      <c r="L95" s="103"/>
      <c r="M95" s="103"/>
      <c r="N95" s="221">
        <f>N177</f>
        <v>0</v>
      </c>
      <c r="O95" s="222"/>
      <c r="P95" s="222"/>
      <c r="Q95" s="222"/>
      <c r="R95" s="139"/>
    </row>
    <row r="96" spans="2:47" s="7" customFormat="1" ht="21.75" customHeight="1">
      <c r="B96" s="134"/>
      <c r="C96" s="135"/>
      <c r="D96" s="136" t="s">
        <v>168</v>
      </c>
      <c r="E96" s="135"/>
      <c r="F96" s="135"/>
      <c r="G96" s="135"/>
      <c r="H96" s="135"/>
      <c r="I96" s="135"/>
      <c r="J96" s="135"/>
      <c r="K96" s="135"/>
      <c r="L96" s="135"/>
      <c r="M96" s="135"/>
      <c r="N96" s="290">
        <f>N188</f>
        <v>0</v>
      </c>
      <c r="O96" s="300"/>
      <c r="P96" s="300"/>
      <c r="Q96" s="300"/>
      <c r="R96" s="137"/>
    </row>
    <row r="97" spans="2:65" s="1" customFormat="1" ht="21.75" customHeight="1"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1"/>
    </row>
    <row r="98" spans="2:65" s="1" customFormat="1" ht="29.25" customHeight="1">
      <c r="B98" s="39"/>
      <c r="C98" s="133" t="s">
        <v>169</v>
      </c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298">
        <f>ROUND(N99+N100+N101+N102+N103+N104,2)</f>
        <v>0</v>
      </c>
      <c r="O98" s="299"/>
      <c r="P98" s="299"/>
      <c r="Q98" s="299"/>
      <c r="R98" s="41"/>
      <c r="T98" s="140"/>
      <c r="U98" s="141" t="s">
        <v>39</v>
      </c>
    </row>
    <row r="99" spans="2:65" s="1" customFormat="1" ht="18" customHeight="1">
      <c r="B99" s="142"/>
      <c r="C99" s="143"/>
      <c r="D99" s="257" t="s">
        <v>170</v>
      </c>
      <c r="E99" s="292"/>
      <c r="F99" s="292"/>
      <c r="G99" s="292"/>
      <c r="H99" s="292"/>
      <c r="I99" s="143"/>
      <c r="J99" s="143"/>
      <c r="K99" s="143"/>
      <c r="L99" s="143"/>
      <c r="M99" s="143"/>
      <c r="N99" s="231">
        <f>ROUND(N89*T99,2)</f>
        <v>0</v>
      </c>
      <c r="O99" s="293"/>
      <c r="P99" s="293"/>
      <c r="Q99" s="293"/>
      <c r="R99" s="145"/>
      <c r="S99" s="146"/>
      <c r="T99" s="147"/>
      <c r="U99" s="148" t="s">
        <v>42</v>
      </c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9" t="s">
        <v>171</v>
      </c>
      <c r="AZ99" s="146"/>
      <c r="BA99" s="146"/>
      <c r="BB99" s="146"/>
      <c r="BC99" s="146"/>
      <c r="BD99" s="146"/>
      <c r="BE99" s="150">
        <f t="shared" ref="BE99:BE104" si="0">IF(U99="základná",N99,0)</f>
        <v>0</v>
      </c>
      <c r="BF99" s="150">
        <f t="shared" ref="BF99:BF104" si="1">IF(U99="znížená",N99,0)</f>
        <v>0</v>
      </c>
      <c r="BG99" s="150">
        <f t="shared" ref="BG99:BG104" si="2">IF(U99="zákl. prenesená",N99,0)</f>
        <v>0</v>
      </c>
      <c r="BH99" s="150">
        <f t="shared" ref="BH99:BH104" si="3">IF(U99="zníž. prenesená",N99,0)</f>
        <v>0</v>
      </c>
      <c r="BI99" s="150">
        <f t="shared" ref="BI99:BI104" si="4">IF(U99="nulová",N99,0)</f>
        <v>0</v>
      </c>
      <c r="BJ99" s="149" t="s">
        <v>87</v>
      </c>
      <c r="BK99" s="146"/>
      <c r="BL99" s="146"/>
      <c r="BM99" s="146"/>
    </row>
    <row r="100" spans="2:65" s="1" customFormat="1" ht="18" customHeight="1">
      <c r="B100" s="142"/>
      <c r="C100" s="143"/>
      <c r="D100" s="257" t="s">
        <v>172</v>
      </c>
      <c r="E100" s="292"/>
      <c r="F100" s="292"/>
      <c r="G100" s="292"/>
      <c r="H100" s="292"/>
      <c r="I100" s="143"/>
      <c r="J100" s="143"/>
      <c r="K100" s="143"/>
      <c r="L100" s="143"/>
      <c r="M100" s="143"/>
      <c r="N100" s="231">
        <f>ROUND(N89*T100,2)</f>
        <v>0</v>
      </c>
      <c r="O100" s="293"/>
      <c r="P100" s="293"/>
      <c r="Q100" s="293"/>
      <c r="R100" s="145"/>
      <c r="S100" s="146"/>
      <c r="T100" s="147"/>
      <c r="U100" s="148" t="s">
        <v>42</v>
      </c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9" t="s">
        <v>171</v>
      </c>
      <c r="AZ100" s="146"/>
      <c r="BA100" s="146"/>
      <c r="BB100" s="146"/>
      <c r="BC100" s="146"/>
      <c r="BD100" s="146"/>
      <c r="BE100" s="150">
        <f t="shared" si="0"/>
        <v>0</v>
      </c>
      <c r="BF100" s="150">
        <f t="shared" si="1"/>
        <v>0</v>
      </c>
      <c r="BG100" s="150">
        <f t="shared" si="2"/>
        <v>0</v>
      </c>
      <c r="BH100" s="150">
        <f t="shared" si="3"/>
        <v>0</v>
      </c>
      <c r="BI100" s="150">
        <f t="shared" si="4"/>
        <v>0</v>
      </c>
      <c r="BJ100" s="149" t="s">
        <v>87</v>
      </c>
      <c r="BK100" s="146"/>
      <c r="BL100" s="146"/>
      <c r="BM100" s="146"/>
    </row>
    <row r="101" spans="2:65" s="1" customFormat="1" ht="18" customHeight="1">
      <c r="B101" s="142"/>
      <c r="C101" s="143"/>
      <c r="D101" s="257" t="s">
        <v>173</v>
      </c>
      <c r="E101" s="292"/>
      <c r="F101" s="292"/>
      <c r="G101" s="292"/>
      <c r="H101" s="292"/>
      <c r="I101" s="143"/>
      <c r="J101" s="143"/>
      <c r="K101" s="143"/>
      <c r="L101" s="143"/>
      <c r="M101" s="143"/>
      <c r="N101" s="231">
        <f>ROUND(N89*T101,2)</f>
        <v>0</v>
      </c>
      <c r="O101" s="293"/>
      <c r="P101" s="293"/>
      <c r="Q101" s="293"/>
      <c r="R101" s="145"/>
      <c r="S101" s="146"/>
      <c r="T101" s="147"/>
      <c r="U101" s="148" t="s">
        <v>42</v>
      </c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9" t="s">
        <v>171</v>
      </c>
      <c r="AZ101" s="146"/>
      <c r="BA101" s="146"/>
      <c r="BB101" s="146"/>
      <c r="BC101" s="146"/>
      <c r="BD101" s="146"/>
      <c r="BE101" s="150">
        <f t="shared" si="0"/>
        <v>0</v>
      </c>
      <c r="BF101" s="150">
        <f t="shared" si="1"/>
        <v>0</v>
      </c>
      <c r="BG101" s="150">
        <f t="shared" si="2"/>
        <v>0</v>
      </c>
      <c r="BH101" s="150">
        <f t="shared" si="3"/>
        <v>0</v>
      </c>
      <c r="BI101" s="150">
        <f t="shared" si="4"/>
        <v>0</v>
      </c>
      <c r="BJ101" s="149" t="s">
        <v>87</v>
      </c>
      <c r="BK101" s="146"/>
      <c r="BL101" s="146"/>
      <c r="BM101" s="146"/>
    </row>
    <row r="102" spans="2:65" s="1" customFormat="1" ht="18" customHeight="1">
      <c r="B102" s="142"/>
      <c r="C102" s="143"/>
      <c r="D102" s="257" t="s">
        <v>174</v>
      </c>
      <c r="E102" s="292"/>
      <c r="F102" s="292"/>
      <c r="G102" s="292"/>
      <c r="H102" s="292"/>
      <c r="I102" s="143"/>
      <c r="J102" s="143"/>
      <c r="K102" s="143"/>
      <c r="L102" s="143"/>
      <c r="M102" s="143"/>
      <c r="N102" s="231">
        <f>ROUND(N89*T102,2)</f>
        <v>0</v>
      </c>
      <c r="O102" s="293"/>
      <c r="P102" s="293"/>
      <c r="Q102" s="293"/>
      <c r="R102" s="145"/>
      <c r="S102" s="146"/>
      <c r="T102" s="147"/>
      <c r="U102" s="148" t="s">
        <v>42</v>
      </c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9" t="s">
        <v>171</v>
      </c>
      <c r="AZ102" s="146"/>
      <c r="BA102" s="146"/>
      <c r="BB102" s="146"/>
      <c r="BC102" s="146"/>
      <c r="BD102" s="146"/>
      <c r="BE102" s="150">
        <f t="shared" si="0"/>
        <v>0</v>
      </c>
      <c r="BF102" s="150">
        <f t="shared" si="1"/>
        <v>0</v>
      </c>
      <c r="BG102" s="150">
        <f t="shared" si="2"/>
        <v>0</v>
      </c>
      <c r="BH102" s="150">
        <f t="shared" si="3"/>
        <v>0</v>
      </c>
      <c r="BI102" s="150">
        <f t="shared" si="4"/>
        <v>0</v>
      </c>
      <c r="BJ102" s="149" t="s">
        <v>87</v>
      </c>
      <c r="BK102" s="146"/>
      <c r="BL102" s="146"/>
      <c r="BM102" s="146"/>
    </row>
    <row r="103" spans="2:65" s="1" customFormat="1" ht="18" customHeight="1">
      <c r="B103" s="142"/>
      <c r="C103" s="143"/>
      <c r="D103" s="257" t="s">
        <v>175</v>
      </c>
      <c r="E103" s="292"/>
      <c r="F103" s="292"/>
      <c r="G103" s="292"/>
      <c r="H103" s="292"/>
      <c r="I103" s="143"/>
      <c r="J103" s="143"/>
      <c r="K103" s="143"/>
      <c r="L103" s="143"/>
      <c r="M103" s="143"/>
      <c r="N103" s="231">
        <f>ROUND(N89*T103,2)</f>
        <v>0</v>
      </c>
      <c r="O103" s="293"/>
      <c r="P103" s="293"/>
      <c r="Q103" s="293"/>
      <c r="R103" s="145"/>
      <c r="S103" s="146"/>
      <c r="T103" s="147"/>
      <c r="U103" s="148" t="s">
        <v>42</v>
      </c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9" t="s">
        <v>171</v>
      </c>
      <c r="AZ103" s="146"/>
      <c r="BA103" s="146"/>
      <c r="BB103" s="146"/>
      <c r="BC103" s="146"/>
      <c r="BD103" s="146"/>
      <c r="BE103" s="150">
        <f t="shared" si="0"/>
        <v>0</v>
      </c>
      <c r="BF103" s="150">
        <f t="shared" si="1"/>
        <v>0</v>
      </c>
      <c r="BG103" s="150">
        <f t="shared" si="2"/>
        <v>0</v>
      </c>
      <c r="BH103" s="150">
        <f t="shared" si="3"/>
        <v>0</v>
      </c>
      <c r="BI103" s="150">
        <f t="shared" si="4"/>
        <v>0</v>
      </c>
      <c r="BJ103" s="149" t="s">
        <v>87</v>
      </c>
      <c r="BK103" s="146"/>
      <c r="BL103" s="146"/>
      <c r="BM103" s="146"/>
    </row>
    <row r="104" spans="2:65" s="1" customFormat="1" ht="18" customHeight="1">
      <c r="B104" s="142"/>
      <c r="C104" s="143"/>
      <c r="D104" s="144" t="s">
        <v>176</v>
      </c>
      <c r="E104" s="143"/>
      <c r="F104" s="143"/>
      <c r="G104" s="143"/>
      <c r="H104" s="143"/>
      <c r="I104" s="143"/>
      <c r="J104" s="143"/>
      <c r="K104" s="143"/>
      <c r="L104" s="143"/>
      <c r="M104" s="143"/>
      <c r="N104" s="231">
        <f>ROUND(N89*T104,2)</f>
        <v>0</v>
      </c>
      <c r="O104" s="293"/>
      <c r="P104" s="293"/>
      <c r="Q104" s="293"/>
      <c r="R104" s="145"/>
      <c r="S104" s="146"/>
      <c r="T104" s="151"/>
      <c r="U104" s="152" t="s">
        <v>42</v>
      </c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9" t="s">
        <v>177</v>
      </c>
      <c r="AZ104" s="146"/>
      <c r="BA104" s="146"/>
      <c r="BB104" s="146"/>
      <c r="BC104" s="146"/>
      <c r="BD104" s="146"/>
      <c r="BE104" s="150">
        <f t="shared" si="0"/>
        <v>0</v>
      </c>
      <c r="BF104" s="150">
        <f t="shared" si="1"/>
        <v>0</v>
      </c>
      <c r="BG104" s="150">
        <f t="shared" si="2"/>
        <v>0</v>
      </c>
      <c r="BH104" s="150">
        <f t="shared" si="3"/>
        <v>0</v>
      </c>
      <c r="BI104" s="150">
        <f t="shared" si="4"/>
        <v>0</v>
      </c>
      <c r="BJ104" s="149" t="s">
        <v>87</v>
      </c>
      <c r="BK104" s="146"/>
      <c r="BL104" s="146"/>
      <c r="BM104" s="146"/>
    </row>
    <row r="105" spans="2:65" s="1" customFormat="1"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1"/>
    </row>
    <row r="106" spans="2:65" s="1" customFormat="1" ht="29.25" customHeight="1">
      <c r="B106" s="39"/>
      <c r="C106" s="124" t="s">
        <v>136</v>
      </c>
      <c r="D106" s="125"/>
      <c r="E106" s="125"/>
      <c r="F106" s="125"/>
      <c r="G106" s="125"/>
      <c r="H106" s="125"/>
      <c r="I106" s="125"/>
      <c r="J106" s="125"/>
      <c r="K106" s="125"/>
      <c r="L106" s="232">
        <f>ROUND(SUM(N89+N98),2)</f>
        <v>0</v>
      </c>
      <c r="M106" s="232"/>
      <c r="N106" s="232"/>
      <c r="O106" s="232"/>
      <c r="P106" s="232"/>
      <c r="Q106" s="232"/>
      <c r="R106" s="41"/>
    </row>
    <row r="107" spans="2:65" s="1" customFormat="1" ht="6.95" customHeight="1">
      <c r="B107" s="63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5"/>
    </row>
    <row r="111" spans="2:65" s="1" customFormat="1" ht="6.95" customHeight="1">
      <c r="B111" s="66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8"/>
    </row>
    <row r="112" spans="2:65" s="1" customFormat="1" ht="36.950000000000003" customHeight="1">
      <c r="B112" s="39"/>
      <c r="C112" s="242" t="s">
        <v>178</v>
      </c>
      <c r="D112" s="294"/>
      <c r="E112" s="294"/>
      <c r="F112" s="294"/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  <c r="Q112" s="294"/>
      <c r="R112" s="41"/>
    </row>
    <row r="113" spans="2:65" s="1" customFormat="1" ht="6.95" customHeight="1"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1"/>
    </row>
    <row r="114" spans="2:65" s="1" customFormat="1" ht="30" customHeight="1">
      <c r="B114" s="39"/>
      <c r="C114" s="34" t="s">
        <v>18</v>
      </c>
      <c r="D114" s="40"/>
      <c r="E114" s="40"/>
      <c r="F114" s="295" t="str">
        <f>F6</f>
        <v>Komunitné centrum Vyšný Orlík</v>
      </c>
      <c r="G114" s="296"/>
      <c r="H114" s="296"/>
      <c r="I114" s="296"/>
      <c r="J114" s="296"/>
      <c r="K114" s="296"/>
      <c r="L114" s="296"/>
      <c r="M114" s="296"/>
      <c r="N114" s="296"/>
      <c r="O114" s="296"/>
      <c r="P114" s="296"/>
      <c r="Q114" s="40"/>
      <c r="R114" s="41"/>
    </row>
    <row r="115" spans="2:65" ht="30" customHeight="1">
      <c r="B115" s="27"/>
      <c r="C115" s="34" t="s">
        <v>143</v>
      </c>
      <c r="D115" s="30"/>
      <c r="E115" s="30"/>
      <c r="F115" s="295" t="s">
        <v>144</v>
      </c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30"/>
      <c r="R115" s="28"/>
    </row>
    <row r="116" spans="2:65" s="1" customFormat="1" ht="36.950000000000003" customHeight="1">
      <c r="B116" s="39"/>
      <c r="C116" s="73" t="s">
        <v>145</v>
      </c>
      <c r="D116" s="40"/>
      <c r="E116" s="40"/>
      <c r="F116" s="244" t="str">
        <f>F8</f>
        <v>006 - Dispozičné zmeny</v>
      </c>
      <c r="G116" s="294"/>
      <c r="H116" s="294"/>
      <c r="I116" s="294"/>
      <c r="J116" s="294"/>
      <c r="K116" s="294"/>
      <c r="L116" s="294"/>
      <c r="M116" s="294"/>
      <c r="N116" s="294"/>
      <c r="O116" s="294"/>
      <c r="P116" s="294"/>
      <c r="Q116" s="40"/>
      <c r="R116" s="41"/>
    </row>
    <row r="117" spans="2:65" s="1" customFormat="1" ht="6.95" customHeight="1"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1"/>
    </row>
    <row r="118" spans="2:65" s="1" customFormat="1" ht="18" customHeight="1">
      <c r="B118" s="39"/>
      <c r="C118" s="34" t="s">
        <v>22</v>
      </c>
      <c r="D118" s="40"/>
      <c r="E118" s="40"/>
      <c r="F118" s="32" t="str">
        <f>F10</f>
        <v>Vyšný Orlík</v>
      </c>
      <c r="G118" s="40"/>
      <c r="H118" s="40"/>
      <c r="I118" s="40"/>
      <c r="J118" s="40"/>
      <c r="K118" s="34" t="s">
        <v>24</v>
      </c>
      <c r="L118" s="40"/>
      <c r="M118" s="297" t="str">
        <f>IF(O10="","",O10)</f>
        <v/>
      </c>
      <c r="N118" s="297"/>
      <c r="O118" s="297"/>
      <c r="P118" s="297"/>
      <c r="Q118" s="40"/>
      <c r="R118" s="41"/>
    </row>
    <row r="119" spans="2:65" s="1" customFormat="1" ht="6.95" customHeight="1"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1"/>
    </row>
    <row r="120" spans="2:65" s="1" customFormat="1" ht="15">
      <c r="B120" s="39"/>
      <c r="C120" s="34" t="s">
        <v>25</v>
      </c>
      <c r="D120" s="40"/>
      <c r="E120" s="40"/>
      <c r="F120" s="32" t="str">
        <f>E13</f>
        <v xml:space="preserve"> </v>
      </c>
      <c r="G120" s="40"/>
      <c r="H120" s="40"/>
      <c r="I120" s="40"/>
      <c r="J120" s="40"/>
      <c r="K120" s="34" t="s">
        <v>30</v>
      </c>
      <c r="L120" s="40"/>
      <c r="M120" s="250" t="str">
        <f>E19</f>
        <v>AIP projekt s.r.o.</v>
      </c>
      <c r="N120" s="250"/>
      <c r="O120" s="250"/>
      <c r="P120" s="250"/>
      <c r="Q120" s="250"/>
      <c r="R120" s="41"/>
    </row>
    <row r="121" spans="2:65" s="1" customFormat="1" ht="14.45" customHeight="1">
      <c r="B121" s="39"/>
      <c r="C121" s="34" t="s">
        <v>29</v>
      </c>
      <c r="D121" s="40"/>
      <c r="E121" s="40"/>
      <c r="F121" s="32" t="str">
        <f>IF(E16="","",E16)</f>
        <v/>
      </c>
      <c r="G121" s="40"/>
      <c r="H121" s="40"/>
      <c r="I121" s="40"/>
      <c r="J121" s="40"/>
      <c r="K121" s="34" t="s">
        <v>33</v>
      </c>
      <c r="L121" s="40"/>
      <c r="M121" s="250" t="str">
        <f>E22</f>
        <v>Ing. Matúš Holova</v>
      </c>
      <c r="N121" s="250"/>
      <c r="O121" s="250"/>
      <c r="P121" s="250"/>
      <c r="Q121" s="250"/>
      <c r="R121" s="41"/>
    </row>
    <row r="122" spans="2:65" s="1" customFormat="1" ht="10.35" customHeight="1"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1"/>
    </row>
    <row r="123" spans="2:65" s="9" customFormat="1" ht="29.25" customHeight="1">
      <c r="B123" s="153"/>
      <c r="C123" s="154" t="s">
        <v>179</v>
      </c>
      <c r="D123" s="155" t="s">
        <v>180</v>
      </c>
      <c r="E123" s="155" t="s">
        <v>57</v>
      </c>
      <c r="F123" s="286" t="s">
        <v>181</v>
      </c>
      <c r="G123" s="286"/>
      <c r="H123" s="286"/>
      <c r="I123" s="286"/>
      <c r="J123" s="155" t="s">
        <v>182</v>
      </c>
      <c r="K123" s="155" t="s">
        <v>183</v>
      </c>
      <c r="L123" s="286" t="s">
        <v>184</v>
      </c>
      <c r="M123" s="286"/>
      <c r="N123" s="286" t="s">
        <v>150</v>
      </c>
      <c r="O123" s="286"/>
      <c r="P123" s="286"/>
      <c r="Q123" s="287"/>
      <c r="R123" s="156"/>
      <c r="T123" s="80" t="s">
        <v>185</v>
      </c>
      <c r="U123" s="81" t="s">
        <v>39</v>
      </c>
      <c r="V123" s="81" t="s">
        <v>186</v>
      </c>
      <c r="W123" s="81" t="s">
        <v>187</v>
      </c>
      <c r="X123" s="81" t="s">
        <v>188</v>
      </c>
      <c r="Y123" s="81" t="s">
        <v>189</v>
      </c>
      <c r="Z123" s="81" t="s">
        <v>190</v>
      </c>
      <c r="AA123" s="82" t="s">
        <v>191</v>
      </c>
    </row>
    <row r="124" spans="2:65" s="1" customFormat="1" ht="29.25" customHeight="1">
      <c r="B124" s="39"/>
      <c r="C124" s="84" t="s">
        <v>147</v>
      </c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288">
        <f>BK124</f>
        <v>0</v>
      </c>
      <c r="O124" s="289"/>
      <c r="P124" s="289"/>
      <c r="Q124" s="289"/>
      <c r="R124" s="41"/>
      <c r="T124" s="83"/>
      <c r="U124" s="55"/>
      <c r="V124" s="55"/>
      <c r="W124" s="157">
        <f>W125+W176+W188</f>
        <v>0</v>
      </c>
      <c r="X124" s="55"/>
      <c r="Y124" s="157">
        <f>Y125+Y176+Y188</f>
        <v>5.8587948399999998</v>
      </c>
      <c r="Z124" s="55"/>
      <c r="AA124" s="158">
        <f>AA125+AA176+AA188</f>
        <v>0</v>
      </c>
      <c r="AT124" s="23" t="s">
        <v>74</v>
      </c>
      <c r="AU124" s="23" t="s">
        <v>152</v>
      </c>
      <c r="BK124" s="159">
        <f>BK125+BK176+BK188</f>
        <v>0</v>
      </c>
    </row>
    <row r="125" spans="2:65" s="10" customFormat="1" ht="37.35" customHeight="1">
      <c r="B125" s="160"/>
      <c r="C125" s="161"/>
      <c r="D125" s="162" t="s">
        <v>153</v>
      </c>
      <c r="E125" s="162"/>
      <c r="F125" s="162"/>
      <c r="G125" s="162"/>
      <c r="H125" s="162"/>
      <c r="I125" s="162"/>
      <c r="J125" s="162"/>
      <c r="K125" s="162"/>
      <c r="L125" s="162"/>
      <c r="M125" s="162"/>
      <c r="N125" s="290">
        <f>BK125</f>
        <v>0</v>
      </c>
      <c r="O125" s="291"/>
      <c r="P125" s="291"/>
      <c r="Q125" s="291"/>
      <c r="R125" s="163"/>
      <c r="T125" s="164"/>
      <c r="U125" s="161"/>
      <c r="V125" s="161"/>
      <c r="W125" s="165">
        <f>W126+W158+W174</f>
        <v>0</v>
      </c>
      <c r="X125" s="161"/>
      <c r="Y125" s="165">
        <f>Y126+Y158+Y174</f>
        <v>5.26039484</v>
      </c>
      <c r="Z125" s="161"/>
      <c r="AA125" s="166">
        <f>AA126+AA158+AA174</f>
        <v>0</v>
      </c>
      <c r="AR125" s="167" t="s">
        <v>82</v>
      </c>
      <c r="AT125" s="168" t="s">
        <v>74</v>
      </c>
      <c r="AU125" s="168" t="s">
        <v>75</v>
      </c>
      <c r="AY125" s="167" t="s">
        <v>192</v>
      </c>
      <c r="BK125" s="169">
        <f>BK126+BK158+BK174</f>
        <v>0</v>
      </c>
    </row>
    <row r="126" spans="2:65" s="10" customFormat="1" ht="19.899999999999999" customHeight="1">
      <c r="B126" s="160"/>
      <c r="C126" s="161"/>
      <c r="D126" s="170" t="s">
        <v>155</v>
      </c>
      <c r="E126" s="170"/>
      <c r="F126" s="170"/>
      <c r="G126" s="170"/>
      <c r="H126" s="170"/>
      <c r="I126" s="170"/>
      <c r="J126" s="170"/>
      <c r="K126" s="170"/>
      <c r="L126" s="170"/>
      <c r="M126" s="170"/>
      <c r="N126" s="280">
        <f>BK126</f>
        <v>0</v>
      </c>
      <c r="O126" s="281"/>
      <c r="P126" s="281"/>
      <c r="Q126" s="281"/>
      <c r="R126" s="163"/>
      <c r="T126" s="164"/>
      <c r="U126" s="161"/>
      <c r="V126" s="161"/>
      <c r="W126" s="165">
        <f>SUM(W127:W157)</f>
        <v>0</v>
      </c>
      <c r="X126" s="161"/>
      <c r="Y126" s="165">
        <f>SUM(Y127:Y157)</f>
        <v>3.8135748399999998</v>
      </c>
      <c r="Z126" s="161"/>
      <c r="AA126" s="166">
        <f>SUM(AA127:AA157)</f>
        <v>0</v>
      </c>
      <c r="AR126" s="167" t="s">
        <v>82</v>
      </c>
      <c r="AT126" s="168" t="s">
        <v>74</v>
      </c>
      <c r="AU126" s="168" t="s">
        <v>82</v>
      </c>
      <c r="AY126" s="167" t="s">
        <v>192</v>
      </c>
      <c r="BK126" s="169">
        <f>SUM(BK127:BK157)</f>
        <v>0</v>
      </c>
    </row>
    <row r="127" spans="2:65" s="1" customFormat="1" ht="25.5" customHeight="1">
      <c r="B127" s="142"/>
      <c r="C127" s="171" t="s">
        <v>82</v>
      </c>
      <c r="D127" s="171" t="s">
        <v>193</v>
      </c>
      <c r="E127" s="172" t="s">
        <v>1232</v>
      </c>
      <c r="F127" s="268" t="s">
        <v>1233</v>
      </c>
      <c r="G127" s="268"/>
      <c r="H127" s="268"/>
      <c r="I127" s="268"/>
      <c r="J127" s="173" t="s">
        <v>288</v>
      </c>
      <c r="K127" s="174">
        <v>4</v>
      </c>
      <c r="L127" s="277">
        <v>0</v>
      </c>
      <c r="M127" s="277"/>
      <c r="N127" s="267">
        <f>ROUND(L127*K127,2)</f>
        <v>0</v>
      </c>
      <c r="O127" s="267"/>
      <c r="P127" s="267"/>
      <c r="Q127" s="267"/>
      <c r="R127" s="145"/>
      <c r="T127" s="175" t="s">
        <v>5</v>
      </c>
      <c r="U127" s="48" t="s">
        <v>42</v>
      </c>
      <c r="V127" s="40"/>
      <c r="W127" s="176">
        <f>V127*K127</f>
        <v>0</v>
      </c>
      <c r="X127" s="176">
        <v>5.5289999999999999E-2</v>
      </c>
      <c r="Y127" s="176">
        <f>X127*K127</f>
        <v>0.22116</v>
      </c>
      <c r="Z127" s="176">
        <v>0</v>
      </c>
      <c r="AA127" s="177">
        <f>Z127*K127</f>
        <v>0</v>
      </c>
      <c r="AR127" s="23" t="s">
        <v>197</v>
      </c>
      <c r="AT127" s="23" t="s">
        <v>193</v>
      </c>
      <c r="AU127" s="23" t="s">
        <v>87</v>
      </c>
      <c r="AY127" s="23" t="s">
        <v>192</v>
      </c>
      <c r="BE127" s="118">
        <f>IF(U127="základná",N127,0)</f>
        <v>0</v>
      </c>
      <c r="BF127" s="118">
        <f>IF(U127="znížená",N127,0)</f>
        <v>0</v>
      </c>
      <c r="BG127" s="118">
        <f>IF(U127="zákl. prenesená",N127,0)</f>
        <v>0</v>
      </c>
      <c r="BH127" s="118">
        <f>IF(U127="zníž. prenesená",N127,0)</f>
        <v>0</v>
      </c>
      <c r="BI127" s="118">
        <f>IF(U127="nulová",N127,0)</f>
        <v>0</v>
      </c>
      <c r="BJ127" s="23" t="s">
        <v>87</v>
      </c>
      <c r="BK127" s="118">
        <f>ROUND(L127*K127,2)</f>
        <v>0</v>
      </c>
      <c r="BL127" s="23" t="s">
        <v>197</v>
      </c>
      <c r="BM127" s="23" t="s">
        <v>1234</v>
      </c>
    </row>
    <row r="128" spans="2:65" s="11" customFormat="1" ht="16.5" customHeight="1">
      <c r="B128" s="178"/>
      <c r="C128" s="179"/>
      <c r="D128" s="179"/>
      <c r="E128" s="180" t="s">
        <v>5</v>
      </c>
      <c r="F128" s="269" t="s">
        <v>1235</v>
      </c>
      <c r="G128" s="270"/>
      <c r="H128" s="270"/>
      <c r="I128" s="270"/>
      <c r="J128" s="179"/>
      <c r="K128" s="180" t="s">
        <v>5</v>
      </c>
      <c r="L128" s="179"/>
      <c r="M128" s="179"/>
      <c r="N128" s="179"/>
      <c r="O128" s="179"/>
      <c r="P128" s="179"/>
      <c r="Q128" s="179"/>
      <c r="R128" s="181"/>
      <c r="T128" s="182"/>
      <c r="U128" s="179"/>
      <c r="V128" s="179"/>
      <c r="W128" s="179"/>
      <c r="X128" s="179"/>
      <c r="Y128" s="179"/>
      <c r="Z128" s="179"/>
      <c r="AA128" s="183"/>
      <c r="AT128" s="184" t="s">
        <v>216</v>
      </c>
      <c r="AU128" s="184" t="s">
        <v>87</v>
      </c>
      <c r="AV128" s="11" t="s">
        <v>82</v>
      </c>
      <c r="AW128" s="11" t="s">
        <v>32</v>
      </c>
      <c r="AX128" s="11" t="s">
        <v>75</v>
      </c>
      <c r="AY128" s="184" t="s">
        <v>192</v>
      </c>
    </row>
    <row r="129" spans="2:65" s="12" customFormat="1" ht="16.5" customHeight="1">
      <c r="B129" s="185"/>
      <c r="C129" s="186"/>
      <c r="D129" s="186"/>
      <c r="E129" s="187" t="s">
        <v>5</v>
      </c>
      <c r="F129" s="271" t="s">
        <v>1236</v>
      </c>
      <c r="G129" s="272"/>
      <c r="H129" s="272"/>
      <c r="I129" s="272"/>
      <c r="J129" s="186"/>
      <c r="K129" s="188">
        <v>2</v>
      </c>
      <c r="L129" s="186"/>
      <c r="M129" s="186"/>
      <c r="N129" s="186"/>
      <c r="O129" s="186"/>
      <c r="P129" s="186"/>
      <c r="Q129" s="186"/>
      <c r="R129" s="189"/>
      <c r="T129" s="190"/>
      <c r="U129" s="186"/>
      <c r="V129" s="186"/>
      <c r="W129" s="186"/>
      <c r="X129" s="186"/>
      <c r="Y129" s="186"/>
      <c r="Z129" s="186"/>
      <c r="AA129" s="191"/>
      <c r="AT129" s="192" t="s">
        <v>216</v>
      </c>
      <c r="AU129" s="192" t="s">
        <v>87</v>
      </c>
      <c r="AV129" s="12" t="s">
        <v>87</v>
      </c>
      <c r="AW129" s="12" t="s">
        <v>32</v>
      </c>
      <c r="AX129" s="12" t="s">
        <v>75</v>
      </c>
      <c r="AY129" s="192" t="s">
        <v>192</v>
      </c>
    </row>
    <row r="130" spans="2:65" s="12" customFormat="1" ht="16.5" customHeight="1">
      <c r="B130" s="185"/>
      <c r="C130" s="186"/>
      <c r="D130" s="186"/>
      <c r="E130" s="187" t="s">
        <v>5</v>
      </c>
      <c r="F130" s="271" t="s">
        <v>1237</v>
      </c>
      <c r="G130" s="272"/>
      <c r="H130" s="272"/>
      <c r="I130" s="272"/>
      <c r="J130" s="186"/>
      <c r="K130" s="188">
        <v>2</v>
      </c>
      <c r="L130" s="186"/>
      <c r="M130" s="186"/>
      <c r="N130" s="186"/>
      <c r="O130" s="186"/>
      <c r="P130" s="186"/>
      <c r="Q130" s="186"/>
      <c r="R130" s="189"/>
      <c r="T130" s="190"/>
      <c r="U130" s="186"/>
      <c r="V130" s="186"/>
      <c r="W130" s="186"/>
      <c r="X130" s="186"/>
      <c r="Y130" s="186"/>
      <c r="Z130" s="186"/>
      <c r="AA130" s="191"/>
      <c r="AT130" s="192" t="s">
        <v>216</v>
      </c>
      <c r="AU130" s="192" t="s">
        <v>87</v>
      </c>
      <c r="AV130" s="12" t="s">
        <v>87</v>
      </c>
      <c r="AW130" s="12" t="s">
        <v>32</v>
      </c>
      <c r="AX130" s="12" t="s">
        <v>75</v>
      </c>
      <c r="AY130" s="192" t="s">
        <v>192</v>
      </c>
    </row>
    <row r="131" spans="2:65" s="13" customFormat="1" ht="16.5" customHeight="1">
      <c r="B131" s="193"/>
      <c r="C131" s="194"/>
      <c r="D131" s="194"/>
      <c r="E131" s="195" t="s">
        <v>5</v>
      </c>
      <c r="F131" s="275" t="s">
        <v>249</v>
      </c>
      <c r="G131" s="276"/>
      <c r="H131" s="276"/>
      <c r="I131" s="276"/>
      <c r="J131" s="194"/>
      <c r="K131" s="196">
        <v>4</v>
      </c>
      <c r="L131" s="194"/>
      <c r="M131" s="194"/>
      <c r="N131" s="194"/>
      <c r="O131" s="194"/>
      <c r="P131" s="194"/>
      <c r="Q131" s="194"/>
      <c r="R131" s="197"/>
      <c r="T131" s="198"/>
      <c r="U131" s="194"/>
      <c r="V131" s="194"/>
      <c r="W131" s="194"/>
      <c r="X131" s="194"/>
      <c r="Y131" s="194"/>
      <c r="Z131" s="194"/>
      <c r="AA131" s="199"/>
      <c r="AT131" s="200" t="s">
        <v>216</v>
      </c>
      <c r="AU131" s="200" t="s">
        <v>87</v>
      </c>
      <c r="AV131" s="13" t="s">
        <v>197</v>
      </c>
      <c r="AW131" s="13" t="s">
        <v>32</v>
      </c>
      <c r="AX131" s="13" t="s">
        <v>82</v>
      </c>
      <c r="AY131" s="200" t="s">
        <v>192</v>
      </c>
    </row>
    <row r="132" spans="2:65" s="1" customFormat="1" ht="25.5" customHeight="1">
      <c r="B132" s="142"/>
      <c r="C132" s="171" t="s">
        <v>87</v>
      </c>
      <c r="D132" s="171" t="s">
        <v>193</v>
      </c>
      <c r="E132" s="172" t="s">
        <v>1238</v>
      </c>
      <c r="F132" s="268" t="s">
        <v>1239</v>
      </c>
      <c r="G132" s="268"/>
      <c r="H132" s="268"/>
      <c r="I132" s="268"/>
      <c r="J132" s="173" t="s">
        <v>288</v>
      </c>
      <c r="K132" s="174">
        <v>1</v>
      </c>
      <c r="L132" s="277">
        <v>0</v>
      </c>
      <c r="M132" s="277"/>
      <c r="N132" s="267">
        <f>ROUND(L132*K132,2)</f>
        <v>0</v>
      </c>
      <c r="O132" s="267"/>
      <c r="P132" s="267"/>
      <c r="Q132" s="267"/>
      <c r="R132" s="145"/>
      <c r="T132" s="175" t="s">
        <v>5</v>
      </c>
      <c r="U132" s="48" t="s">
        <v>42</v>
      </c>
      <c r="V132" s="40"/>
      <c r="W132" s="176">
        <f>V132*K132</f>
        <v>0</v>
      </c>
      <c r="X132" s="176">
        <v>6.3450000000000006E-2</v>
      </c>
      <c r="Y132" s="176">
        <f>X132*K132</f>
        <v>6.3450000000000006E-2</v>
      </c>
      <c r="Z132" s="176">
        <v>0</v>
      </c>
      <c r="AA132" s="177">
        <f>Z132*K132</f>
        <v>0</v>
      </c>
      <c r="AR132" s="23" t="s">
        <v>197</v>
      </c>
      <c r="AT132" s="23" t="s">
        <v>193</v>
      </c>
      <c r="AU132" s="23" t="s">
        <v>87</v>
      </c>
      <c r="AY132" s="23" t="s">
        <v>192</v>
      </c>
      <c r="BE132" s="118">
        <f>IF(U132="základná",N132,0)</f>
        <v>0</v>
      </c>
      <c r="BF132" s="118">
        <f>IF(U132="znížená",N132,0)</f>
        <v>0</v>
      </c>
      <c r="BG132" s="118">
        <f>IF(U132="zákl. prenesená",N132,0)</f>
        <v>0</v>
      </c>
      <c r="BH132" s="118">
        <f>IF(U132="zníž. prenesená",N132,0)</f>
        <v>0</v>
      </c>
      <c r="BI132" s="118">
        <f>IF(U132="nulová",N132,0)</f>
        <v>0</v>
      </c>
      <c r="BJ132" s="23" t="s">
        <v>87</v>
      </c>
      <c r="BK132" s="118">
        <f>ROUND(L132*K132,2)</f>
        <v>0</v>
      </c>
      <c r="BL132" s="23" t="s">
        <v>197</v>
      </c>
      <c r="BM132" s="23" t="s">
        <v>1240</v>
      </c>
    </row>
    <row r="133" spans="2:65" s="11" customFormat="1" ht="16.5" customHeight="1">
      <c r="B133" s="178"/>
      <c r="C133" s="179"/>
      <c r="D133" s="179"/>
      <c r="E133" s="180" t="s">
        <v>5</v>
      </c>
      <c r="F133" s="269" t="s">
        <v>1235</v>
      </c>
      <c r="G133" s="270"/>
      <c r="H133" s="270"/>
      <c r="I133" s="270"/>
      <c r="J133" s="179"/>
      <c r="K133" s="180" t="s">
        <v>5</v>
      </c>
      <c r="L133" s="179"/>
      <c r="M133" s="179"/>
      <c r="N133" s="179"/>
      <c r="O133" s="179"/>
      <c r="P133" s="179"/>
      <c r="Q133" s="179"/>
      <c r="R133" s="181"/>
      <c r="T133" s="182"/>
      <c r="U133" s="179"/>
      <c r="V133" s="179"/>
      <c r="W133" s="179"/>
      <c r="X133" s="179"/>
      <c r="Y133" s="179"/>
      <c r="Z133" s="179"/>
      <c r="AA133" s="183"/>
      <c r="AT133" s="184" t="s">
        <v>216</v>
      </c>
      <c r="AU133" s="184" t="s">
        <v>87</v>
      </c>
      <c r="AV133" s="11" t="s">
        <v>82</v>
      </c>
      <c r="AW133" s="11" t="s">
        <v>32</v>
      </c>
      <c r="AX133" s="11" t="s">
        <v>75</v>
      </c>
      <c r="AY133" s="184" t="s">
        <v>192</v>
      </c>
    </row>
    <row r="134" spans="2:65" s="12" customFormat="1" ht="16.5" customHeight="1">
      <c r="B134" s="185"/>
      <c r="C134" s="186"/>
      <c r="D134" s="186"/>
      <c r="E134" s="187" t="s">
        <v>5</v>
      </c>
      <c r="F134" s="271" t="s">
        <v>1241</v>
      </c>
      <c r="G134" s="272"/>
      <c r="H134" s="272"/>
      <c r="I134" s="272"/>
      <c r="J134" s="186"/>
      <c r="K134" s="188">
        <v>1</v>
      </c>
      <c r="L134" s="186"/>
      <c r="M134" s="186"/>
      <c r="N134" s="186"/>
      <c r="O134" s="186"/>
      <c r="P134" s="186"/>
      <c r="Q134" s="186"/>
      <c r="R134" s="189"/>
      <c r="T134" s="190"/>
      <c r="U134" s="186"/>
      <c r="V134" s="186"/>
      <c r="W134" s="186"/>
      <c r="X134" s="186"/>
      <c r="Y134" s="186"/>
      <c r="Z134" s="186"/>
      <c r="AA134" s="191"/>
      <c r="AT134" s="192" t="s">
        <v>216</v>
      </c>
      <c r="AU134" s="192" t="s">
        <v>87</v>
      </c>
      <c r="AV134" s="12" t="s">
        <v>87</v>
      </c>
      <c r="AW134" s="12" t="s">
        <v>32</v>
      </c>
      <c r="AX134" s="12" t="s">
        <v>82</v>
      </c>
      <c r="AY134" s="192" t="s">
        <v>192</v>
      </c>
    </row>
    <row r="135" spans="2:65" s="1" customFormat="1" ht="25.5" customHeight="1">
      <c r="B135" s="142"/>
      <c r="C135" s="171" t="s">
        <v>202</v>
      </c>
      <c r="D135" s="171" t="s">
        <v>193</v>
      </c>
      <c r="E135" s="172" t="s">
        <v>1242</v>
      </c>
      <c r="F135" s="268" t="s">
        <v>1243</v>
      </c>
      <c r="G135" s="268"/>
      <c r="H135" s="268"/>
      <c r="I135" s="268"/>
      <c r="J135" s="173" t="s">
        <v>288</v>
      </c>
      <c r="K135" s="174">
        <v>1</v>
      </c>
      <c r="L135" s="277">
        <v>0</v>
      </c>
      <c r="M135" s="277"/>
      <c r="N135" s="267">
        <f>ROUND(L135*K135,2)</f>
        <v>0</v>
      </c>
      <c r="O135" s="267"/>
      <c r="P135" s="267"/>
      <c r="Q135" s="267"/>
      <c r="R135" s="145"/>
      <c r="T135" s="175" t="s">
        <v>5</v>
      </c>
      <c r="U135" s="48" t="s">
        <v>42</v>
      </c>
      <c r="V135" s="40"/>
      <c r="W135" s="176">
        <f>V135*K135</f>
        <v>0</v>
      </c>
      <c r="X135" s="176">
        <v>6.9620000000000001E-2</v>
      </c>
      <c r="Y135" s="176">
        <f>X135*K135</f>
        <v>6.9620000000000001E-2</v>
      </c>
      <c r="Z135" s="176">
        <v>0</v>
      </c>
      <c r="AA135" s="177">
        <f>Z135*K135</f>
        <v>0</v>
      </c>
      <c r="AR135" s="23" t="s">
        <v>197</v>
      </c>
      <c r="AT135" s="23" t="s">
        <v>193</v>
      </c>
      <c r="AU135" s="23" t="s">
        <v>87</v>
      </c>
      <c r="AY135" s="23" t="s">
        <v>192</v>
      </c>
      <c r="BE135" s="118">
        <f>IF(U135="základná",N135,0)</f>
        <v>0</v>
      </c>
      <c r="BF135" s="118">
        <f>IF(U135="znížená",N135,0)</f>
        <v>0</v>
      </c>
      <c r="BG135" s="118">
        <f>IF(U135="zákl. prenesená",N135,0)</f>
        <v>0</v>
      </c>
      <c r="BH135" s="118">
        <f>IF(U135="zníž. prenesená",N135,0)</f>
        <v>0</v>
      </c>
      <c r="BI135" s="118">
        <f>IF(U135="nulová",N135,0)</f>
        <v>0</v>
      </c>
      <c r="BJ135" s="23" t="s">
        <v>87</v>
      </c>
      <c r="BK135" s="118">
        <f>ROUND(L135*K135,2)</f>
        <v>0</v>
      </c>
      <c r="BL135" s="23" t="s">
        <v>197</v>
      </c>
      <c r="BM135" s="23" t="s">
        <v>1244</v>
      </c>
    </row>
    <row r="136" spans="2:65" s="11" customFormat="1" ht="16.5" customHeight="1">
      <c r="B136" s="178"/>
      <c r="C136" s="179"/>
      <c r="D136" s="179"/>
      <c r="E136" s="180" t="s">
        <v>5</v>
      </c>
      <c r="F136" s="269" t="s">
        <v>1235</v>
      </c>
      <c r="G136" s="270"/>
      <c r="H136" s="270"/>
      <c r="I136" s="270"/>
      <c r="J136" s="179"/>
      <c r="K136" s="180" t="s">
        <v>5</v>
      </c>
      <c r="L136" s="179"/>
      <c r="M136" s="179"/>
      <c r="N136" s="179"/>
      <c r="O136" s="179"/>
      <c r="P136" s="179"/>
      <c r="Q136" s="179"/>
      <c r="R136" s="181"/>
      <c r="T136" s="182"/>
      <c r="U136" s="179"/>
      <c r="V136" s="179"/>
      <c r="W136" s="179"/>
      <c r="X136" s="179"/>
      <c r="Y136" s="179"/>
      <c r="Z136" s="179"/>
      <c r="AA136" s="183"/>
      <c r="AT136" s="184" t="s">
        <v>216</v>
      </c>
      <c r="AU136" s="184" t="s">
        <v>87</v>
      </c>
      <c r="AV136" s="11" t="s">
        <v>82</v>
      </c>
      <c r="AW136" s="11" t="s">
        <v>32</v>
      </c>
      <c r="AX136" s="11" t="s">
        <v>75</v>
      </c>
      <c r="AY136" s="184" t="s">
        <v>192</v>
      </c>
    </row>
    <row r="137" spans="2:65" s="12" customFormat="1" ht="16.5" customHeight="1">
      <c r="B137" s="185"/>
      <c r="C137" s="186"/>
      <c r="D137" s="186"/>
      <c r="E137" s="187" t="s">
        <v>5</v>
      </c>
      <c r="F137" s="271" t="s">
        <v>1241</v>
      </c>
      <c r="G137" s="272"/>
      <c r="H137" s="272"/>
      <c r="I137" s="272"/>
      <c r="J137" s="186"/>
      <c r="K137" s="188">
        <v>1</v>
      </c>
      <c r="L137" s="186"/>
      <c r="M137" s="186"/>
      <c r="N137" s="186"/>
      <c r="O137" s="186"/>
      <c r="P137" s="186"/>
      <c r="Q137" s="186"/>
      <c r="R137" s="189"/>
      <c r="T137" s="190"/>
      <c r="U137" s="186"/>
      <c r="V137" s="186"/>
      <c r="W137" s="186"/>
      <c r="X137" s="186"/>
      <c r="Y137" s="186"/>
      <c r="Z137" s="186"/>
      <c r="AA137" s="191"/>
      <c r="AT137" s="192" t="s">
        <v>216</v>
      </c>
      <c r="AU137" s="192" t="s">
        <v>87</v>
      </c>
      <c r="AV137" s="12" t="s">
        <v>87</v>
      </c>
      <c r="AW137" s="12" t="s">
        <v>32</v>
      </c>
      <c r="AX137" s="12" t="s">
        <v>82</v>
      </c>
      <c r="AY137" s="192" t="s">
        <v>192</v>
      </c>
    </row>
    <row r="138" spans="2:65" s="1" customFormat="1" ht="25.5" customHeight="1">
      <c r="B138" s="142"/>
      <c r="C138" s="171" t="s">
        <v>197</v>
      </c>
      <c r="D138" s="171" t="s">
        <v>193</v>
      </c>
      <c r="E138" s="172" t="s">
        <v>1245</v>
      </c>
      <c r="F138" s="268" t="s">
        <v>1246</v>
      </c>
      <c r="G138" s="268"/>
      <c r="H138" s="268"/>
      <c r="I138" s="268"/>
      <c r="J138" s="173" t="s">
        <v>288</v>
      </c>
      <c r="K138" s="174">
        <v>2</v>
      </c>
      <c r="L138" s="277">
        <v>0</v>
      </c>
      <c r="M138" s="277"/>
      <c r="N138" s="267">
        <f>ROUND(L138*K138,2)</f>
        <v>0</v>
      </c>
      <c r="O138" s="267"/>
      <c r="P138" s="267"/>
      <c r="Q138" s="267"/>
      <c r="R138" s="145"/>
      <c r="T138" s="175" t="s">
        <v>5</v>
      </c>
      <c r="U138" s="48" t="s">
        <v>42</v>
      </c>
      <c r="V138" s="40"/>
      <c r="W138" s="176">
        <f>V138*K138</f>
        <v>0</v>
      </c>
      <c r="X138" s="176">
        <v>2.6579999999999999E-2</v>
      </c>
      <c r="Y138" s="176">
        <f>X138*K138</f>
        <v>5.3159999999999999E-2</v>
      </c>
      <c r="Z138" s="176">
        <v>0</v>
      </c>
      <c r="AA138" s="177">
        <f>Z138*K138</f>
        <v>0</v>
      </c>
      <c r="AR138" s="23" t="s">
        <v>197</v>
      </c>
      <c r="AT138" s="23" t="s">
        <v>193</v>
      </c>
      <c r="AU138" s="23" t="s">
        <v>87</v>
      </c>
      <c r="AY138" s="23" t="s">
        <v>192</v>
      </c>
      <c r="BE138" s="118">
        <f>IF(U138="základná",N138,0)</f>
        <v>0</v>
      </c>
      <c r="BF138" s="118">
        <f>IF(U138="znížená",N138,0)</f>
        <v>0</v>
      </c>
      <c r="BG138" s="118">
        <f>IF(U138="zákl. prenesená",N138,0)</f>
        <v>0</v>
      </c>
      <c r="BH138" s="118">
        <f>IF(U138="zníž. prenesená",N138,0)</f>
        <v>0</v>
      </c>
      <c r="BI138" s="118">
        <f>IF(U138="nulová",N138,0)</f>
        <v>0</v>
      </c>
      <c r="BJ138" s="23" t="s">
        <v>87</v>
      </c>
      <c r="BK138" s="118">
        <f>ROUND(L138*K138,2)</f>
        <v>0</v>
      </c>
      <c r="BL138" s="23" t="s">
        <v>197</v>
      </c>
      <c r="BM138" s="23" t="s">
        <v>1247</v>
      </c>
    </row>
    <row r="139" spans="2:65" s="11" customFormat="1" ht="16.5" customHeight="1">
      <c r="B139" s="178"/>
      <c r="C139" s="179"/>
      <c r="D139" s="179"/>
      <c r="E139" s="180" t="s">
        <v>5</v>
      </c>
      <c r="F139" s="269" t="s">
        <v>1235</v>
      </c>
      <c r="G139" s="270"/>
      <c r="H139" s="270"/>
      <c r="I139" s="270"/>
      <c r="J139" s="179"/>
      <c r="K139" s="180" t="s">
        <v>5</v>
      </c>
      <c r="L139" s="179"/>
      <c r="M139" s="179"/>
      <c r="N139" s="179"/>
      <c r="O139" s="179"/>
      <c r="P139" s="179"/>
      <c r="Q139" s="179"/>
      <c r="R139" s="181"/>
      <c r="T139" s="182"/>
      <c r="U139" s="179"/>
      <c r="V139" s="179"/>
      <c r="W139" s="179"/>
      <c r="X139" s="179"/>
      <c r="Y139" s="179"/>
      <c r="Z139" s="179"/>
      <c r="AA139" s="183"/>
      <c r="AT139" s="184" t="s">
        <v>216</v>
      </c>
      <c r="AU139" s="184" t="s">
        <v>87</v>
      </c>
      <c r="AV139" s="11" t="s">
        <v>82</v>
      </c>
      <c r="AW139" s="11" t="s">
        <v>32</v>
      </c>
      <c r="AX139" s="11" t="s">
        <v>75</v>
      </c>
      <c r="AY139" s="184" t="s">
        <v>192</v>
      </c>
    </row>
    <row r="140" spans="2:65" s="12" customFormat="1" ht="16.5" customHeight="1">
      <c r="B140" s="185"/>
      <c r="C140" s="186"/>
      <c r="D140" s="186"/>
      <c r="E140" s="187" t="s">
        <v>5</v>
      </c>
      <c r="F140" s="271" t="s">
        <v>1236</v>
      </c>
      <c r="G140" s="272"/>
      <c r="H140" s="272"/>
      <c r="I140" s="272"/>
      <c r="J140" s="186"/>
      <c r="K140" s="188">
        <v>2</v>
      </c>
      <c r="L140" s="186"/>
      <c r="M140" s="186"/>
      <c r="N140" s="186"/>
      <c r="O140" s="186"/>
      <c r="P140" s="186"/>
      <c r="Q140" s="186"/>
      <c r="R140" s="189"/>
      <c r="T140" s="190"/>
      <c r="U140" s="186"/>
      <c r="V140" s="186"/>
      <c r="W140" s="186"/>
      <c r="X140" s="186"/>
      <c r="Y140" s="186"/>
      <c r="Z140" s="186"/>
      <c r="AA140" s="191"/>
      <c r="AT140" s="192" t="s">
        <v>216</v>
      </c>
      <c r="AU140" s="192" t="s">
        <v>87</v>
      </c>
      <c r="AV140" s="12" t="s">
        <v>87</v>
      </c>
      <c r="AW140" s="12" t="s">
        <v>32</v>
      </c>
      <c r="AX140" s="12" t="s">
        <v>82</v>
      </c>
      <c r="AY140" s="192" t="s">
        <v>192</v>
      </c>
    </row>
    <row r="141" spans="2:65" s="1" customFormat="1" ht="25.5" customHeight="1">
      <c r="B141" s="142"/>
      <c r="C141" s="171" t="s">
        <v>210</v>
      </c>
      <c r="D141" s="171" t="s">
        <v>193</v>
      </c>
      <c r="E141" s="172" t="s">
        <v>1248</v>
      </c>
      <c r="F141" s="268" t="s">
        <v>1249</v>
      </c>
      <c r="G141" s="268"/>
      <c r="H141" s="268"/>
      <c r="I141" s="268"/>
      <c r="J141" s="173" t="s">
        <v>288</v>
      </c>
      <c r="K141" s="174">
        <v>2</v>
      </c>
      <c r="L141" s="277">
        <v>0</v>
      </c>
      <c r="M141" s="277"/>
      <c r="N141" s="267">
        <f>ROUND(L141*K141,2)</f>
        <v>0</v>
      </c>
      <c r="O141" s="267"/>
      <c r="P141" s="267"/>
      <c r="Q141" s="267"/>
      <c r="R141" s="145"/>
      <c r="T141" s="175" t="s">
        <v>5</v>
      </c>
      <c r="U141" s="48" t="s">
        <v>42</v>
      </c>
      <c r="V141" s="40"/>
      <c r="W141" s="176">
        <f>V141*K141</f>
        <v>0</v>
      </c>
      <c r="X141" s="176">
        <v>3.9870000000000003E-2</v>
      </c>
      <c r="Y141" s="176">
        <f>X141*K141</f>
        <v>7.9740000000000005E-2</v>
      </c>
      <c r="Z141" s="176">
        <v>0</v>
      </c>
      <c r="AA141" s="177">
        <f>Z141*K141</f>
        <v>0</v>
      </c>
      <c r="AR141" s="23" t="s">
        <v>197</v>
      </c>
      <c r="AT141" s="23" t="s">
        <v>193</v>
      </c>
      <c r="AU141" s="23" t="s">
        <v>87</v>
      </c>
      <c r="AY141" s="23" t="s">
        <v>192</v>
      </c>
      <c r="BE141" s="118">
        <f>IF(U141="základná",N141,0)</f>
        <v>0</v>
      </c>
      <c r="BF141" s="118">
        <f>IF(U141="znížená",N141,0)</f>
        <v>0</v>
      </c>
      <c r="BG141" s="118">
        <f>IF(U141="zákl. prenesená",N141,0)</f>
        <v>0</v>
      </c>
      <c r="BH141" s="118">
        <f>IF(U141="zníž. prenesená",N141,0)</f>
        <v>0</v>
      </c>
      <c r="BI141" s="118">
        <f>IF(U141="nulová",N141,0)</f>
        <v>0</v>
      </c>
      <c r="BJ141" s="23" t="s">
        <v>87</v>
      </c>
      <c r="BK141" s="118">
        <f>ROUND(L141*K141,2)</f>
        <v>0</v>
      </c>
      <c r="BL141" s="23" t="s">
        <v>197</v>
      </c>
      <c r="BM141" s="23" t="s">
        <v>1250</v>
      </c>
    </row>
    <row r="142" spans="2:65" s="11" customFormat="1" ht="16.5" customHeight="1">
      <c r="B142" s="178"/>
      <c r="C142" s="179"/>
      <c r="D142" s="179"/>
      <c r="E142" s="180" t="s">
        <v>5</v>
      </c>
      <c r="F142" s="269" t="s">
        <v>1235</v>
      </c>
      <c r="G142" s="270"/>
      <c r="H142" s="270"/>
      <c r="I142" s="270"/>
      <c r="J142" s="179"/>
      <c r="K142" s="180" t="s">
        <v>5</v>
      </c>
      <c r="L142" s="179"/>
      <c r="M142" s="179"/>
      <c r="N142" s="179"/>
      <c r="O142" s="179"/>
      <c r="P142" s="179"/>
      <c r="Q142" s="179"/>
      <c r="R142" s="181"/>
      <c r="T142" s="182"/>
      <c r="U142" s="179"/>
      <c r="V142" s="179"/>
      <c r="W142" s="179"/>
      <c r="X142" s="179"/>
      <c r="Y142" s="179"/>
      <c r="Z142" s="179"/>
      <c r="AA142" s="183"/>
      <c r="AT142" s="184" t="s">
        <v>216</v>
      </c>
      <c r="AU142" s="184" t="s">
        <v>87</v>
      </c>
      <c r="AV142" s="11" t="s">
        <v>82</v>
      </c>
      <c r="AW142" s="11" t="s">
        <v>32</v>
      </c>
      <c r="AX142" s="11" t="s">
        <v>75</v>
      </c>
      <c r="AY142" s="184" t="s">
        <v>192</v>
      </c>
    </row>
    <row r="143" spans="2:65" s="12" customFormat="1" ht="16.5" customHeight="1">
      <c r="B143" s="185"/>
      <c r="C143" s="186"/>
      <c r="D143" s="186"/>
      <c r="E143" s="187" t="s">
        <v>5</v>
      </c>
      <c r="F143" s="271" t="s">
        <v>1236</v>
      </c>
      <c r="G143" s="272"/>
      <c r="H143" s="272"/>
      <c r="I143" s="272"/>
      <c r="J143" s="186"/>
      <c r="K143" s="188">
        <v>2</v>
      </c>
      <c r="L143" s="186"/>
      <c r="M143" s="186"/>
      <c r="N143" s="186"/>
      <c r="O143" s="186"/>
      <c r="P143" s="186"/>
      <c r="Q143" s="186"/>
      <c r="R143" s="189"/>
      <c r="T143" s="190"/>
      <c r="U143" s="186"/>
      <c r="V143" s="186"/>
      <c r="W143" s="186"/>
      <c r="X143" s="186"/>
      <c r="Y143" s="186"/>
      <c r="Z143" s="186"/>
      <c r="AA143" s="191"/>
      <c r="AT143" s="192" t="s">
        <v>216</v>
      </c>
      <c r="AU143" s="192" t="s">
        <v>87</v>
      </c>
      <c r="AV143" s="12" t="s">
        <v>87</v>
      </c>
      <c r="AW143" s="12" t="s">
        <v>32</v>
      </c>
      <c r="AX143" s="12" t="s">
        <v>82</v>
      </c>
      <c r="AY143" s="192" t="s">
        <v>192</v>
      </c>
    </row>
    <row r="144" spans="2:65" s="1" customFormat="1" ht="38.25" customHeight="1">
      <c r="B144" s="142"/>
      <c r="C144" s="171" t="s">
        <v>218</v>
      </c>
      <c r="D144" s="171" t="s">
        <v>193</v>
      </c>
      <c r="E144" s="172" t="s">
        <v>1251</v>
      </c>
      <c r="F144" s="268" t="s">
        <v>1252</v>
      </c>
      <c r="G144" s="268"/>
      <c r="H144" s="268"/>
      <c r="I144" s="268"/>
      <c r="J144" s="173" t="s">
        <v>196</v>
      </c>
      <c r="K144" s="174">
        <v>8.6449999999999996</v>
      </c>
      <c r="L144" s="277">
        <v>0</v>
      </c>
      <c r="M144" s="277"/>
      <c r="N144" s="267">
        <f>ROUND(L144*K144,2)</f>
        <v>0</v>
      </c>
      <c r="O144" s="267"/>
      <c r="P144" s="267"/>
      <c r="Q144" s="267"/>
      <c r="R144" s="145"/>
      <c r="T144" s="175" t="s">
        <v>5</v>
      </c>
      <c r="U144" s="48" t="s">
        <v>42</v>
      </c>
      <c r="V144" s="40"/>
      <c r="W144" s="176">
        <f>V144*K144</f>
        <v>0</v>
      </c>
      <c r="X144" s="176">
        <v>7.1940000000000004E-2</v>
      </c>
      <c r="Y144" s="176">
        <f>X144*K144</f>
        <v>0.62192130000000001</v>
      </c>
      <c r="Z144" s="176">
        <v>0</v>
      </c>
      <c r="AA144" s="177">
        <f>Z144*K144</f>
        <v>0</v>
      </c>
      <c r="AR144" s="23" t="s">
        <v>197</v>
      </c>
      <c r="AT144" s="23" t="s">
        <v>193</v>
      </c>
      <c r="AU144" s="23" t="s">
        <v>87</v>
      </c>
      <c r="AY144" s="23" t="s">
        <v>192</v>
      </c>
      <c r="BE144" s="118">
        <f>IF(U144="základná",N144,0)</f>
        <v>0</v>
      </c>
      <c r="BF144" s="118">
        <f>IF(U144="znížená",N144,0)</f>
        <v>0</v>
      </c>
      <c r="BG144" s="118">
        <f>IF(U144="zákl. prenesená",N144,0)</f>
        <v>0</v>
      </c>
      <c r="BH144" s="118">
        <f>IF(U144="zníž. prenesená",N144,0)</f>
        <v>0</v>
      </c>
      <c r="BI144" s="118">
        <f>IF(U144="nulová",N144,0)</f>
        <v>0</v>
      </c>
      <c r="BJ144" s="23" t="s">
        <v>87</v>
      </c>
      <c r="BK144" s="118">
        <f>ROUND(L144*K144,2)</f>
        <v>0</v>
      </c>
      <c r="BL144" s="23" t="s">
        <v>197</v>
      </c>
      <c r="BM144" s="23" t="s">
        <v>1253</v>
      </c>
    </row>
    <row r="145" spans="2:65" s="11" customFormat="1" ht="16.5" customHeight="1">
      <c r="B145" s="178"/>
      <c r="C145" s="179"/>
      <c r="D145" s="179"/>
      <c r="E145" s="180" t="s">
        <v>5</v>
      </c>
      <c r="F145" s="269" t="s">
        <v>1254</v>
      </c>
      <c r="G145" s="270"/>
      <c r="H145" s="270"/>
      <c r="I145" s="270"/>
      <c r="J145" s="179"/>
      <c r="K145" s="180" t="s">
        <v>5</v>
      </c>
      <c r="L145" s="179"/>
      <c r="M145" s="179"/>
      <c r="N145" s="179"/>
      <c r="O145" s="179"/>
      <c r="P145" s="179"/>
      <c r="Q145" s="179"/>
      <c r="R145" s="181"/>
      <c r="T145" s="182"/>
      <c r="U145" s="179"/>
      <c r="V145" s="179"/>
      <c r="W145" s="179"/>
      <c r="X145" s="179"/>
      <c r="Y145" s="179"/>
      <c r="Z145" s="179"/>
      <c r="AA145" s="183"/>
      <c r="AT145" s="184" t="s">
        <v>216</v>
      </c>
      <c r="AU145" s="184" t="s">
        <v>87</v>
      </c>
      <c r="AV145" s="11" t="s">
        <v>82</v>
      </c>
      <c r="AW145" s="11" t="s">
        <v>32</v>
      </c>
      <c r="AX145" s="11" t="s">
        <v>75</v>
      </c>
      <c r="AY145" s="184" t="s">
        <v>192</v>
      </c>
    </row>
    <row r="146" spans="2:65" s="11" customFormat="1" ht="16.5" customHeight="1">
      <c r="B146" s="178"/>
      <c r="C146" s="179"/>
      <c r="D146" s="179"/>
      <c r="E146" s="180" t="s">
        <v>5</v>
      </c>
      <c r="F146" s="273" t="s">
        <v>361</v>
      </c>
      <c r="G146" s="274"/>
      <c r="H146" s="274"/>
      <c r="I146" s="274"/>
      <c r="J146" s="179"/>
      <c r="K146" s="180" t="s">
        <v>5</v>
      </c>
      <c r="L146" s="179"/>
      <c r="M146" s="179"/>
      <c r="N146" s="179"/>
      <c r="O146" s="179"/>
      <c r="P146" s="179"/>
      <c r="Q146" s="179"/>
      <c r="R146" s="181"/>
      <c r="T146" s="182"/>
      <c r="U146" s="179"/>
      <c r="V146" s="179"/>
      <c r="W146" s="179"/>
      <c r="X146" s="179"/>
      <c r="Y146" s="179"/>
      <c r="Z146" s="179"/>
      <c r="AA146" s="183"/>
      <c r="AT146" s="184" t="s">
        <v>216</v>
      </c>
      <c r="AU146" s="184" t="s">
        <v>87</v>
      </c>
      <c r="AV146" s="11" t="s">
        <v>82</v>
      </c>
      <c r="AW146" s="11" t="s">
        <v>32</v>
      </c>
      <c r="AX146" s="11" t="s">
        <v>75</v>
      </c>
      <c r="AY146" s="184" t="s">
        <v>192</v>
      </c>
    </row>
    <row r="147" spans="2:65" s="12" customFormat="1" ht="16.5" customHeight="1">
      <c r="B147" s="185"/>
      <c r="C147" s="186"/>
      <c r="D147" s="186"/>
      <c r="E147" s="187" t="s">
        <v>5</v>
      </c>
      <c r="F147" s="271" t="s">
        <v>1255</v>
      </c>
      <c r="G147" s="272"/>
      <c r="H147" s="272"/>
      <c r="I147" s="272"/>
      <c r="J147" s="186"/>
      <c r="K147" s="188">
        <v>11.473000000000001</v>
      </c>
      <c r="L147" s="186"/>
      <c r="M147" s="186"/>
      <c r="N147" s="186"/>
      <c r="O147" s="186"/>
      <c r="P147" s="186"/>
      <c r="Q147" s="186"/>
      <c r="R147" s="189"/>
      <c r="T147" s="190"/>
      <c r="U147" s="186"/>
      <c r="V147" s="186"/>
      <c r="W147" s="186"/>
      <c r="X147" s="186"/>
      <c r="Y147" s="186"/>
      <c r="Z147" s="186"/>
      <c r="AA147" s="191"/>
      <c r="AT147" s="192" t="s">
        <v>216</v>
      </c>
      <c r="AU147" s="192" t="s">
        <v>87</v>
      </c>
      <c r="AV147" s="12" t="s">
        <v>87</v>
      </c>
      <c r="AW147" s="12" t="s">
        <v>32</v>
      </c>
      <c r="AX147" s="12" t="s">
        <v>75</v>
      </c>
      <c r="AY147" s="192" t="s">
        <v>192</v>
      </c>
    </row>
    <row r="148" spans="2:65" s="12" customFormat="1" ht="16.5" customHeight="1">
      <c r="B148" s="185"/>
      <c r="C148" s="186"/>
      <c r="D148" s="186"/>
      <c r="E148" s="187" t="s">
        <v>5</v>
      </c>
      <c r="F148" s="271" t="s">
        <v>1256</v>
      </c>
      <c r="G148" s="272"/>
      <c r="H148" s="272"/>
      <c r="I148" s="272"/>
      <c r="J148" s="186"/>
      <c r="K148" s="188">
        <v>-2.8279999999999998</v>
      </c>
      <c r="L148" s="186"/>
      <c r="M148" s="186"/>
      <c r="N148" s="186"/>
      <c r="O148" s="186"/>
      <c r="P148" s="186"/>
      <c r="Q148" s="186"/>
      <c r="R148" s="189"/>
      <c r="T148" s="190"/>
      <c r="U148" s="186"/>
      <c r="V148" s="186"/>
      <c r="W148" s="186"/>
      <c r="X148" s="186"/>
      <c r="Y148" s="186"/>
      <c r="Z148" s="186"/>
      <c r="AA148" s="191"/>
      <c r="AT148" s="192" t="s">
        <v>216</v>
      </c>
      <c r="AU148" s="192" t="s">
        <v>87</v>
      </c>
      <c r="AV148" s="12" t="s">
        <v>87</v>
      </c>
      <c r="AW148" s="12" t="s">
        <v>32</v>
      </c>
      <c r="AX148" s="12" t="s">
        <v>75</v>
      </c>
      <c r="AY148" s="192" t="s">
        <v>192</v>
      </c>
    </row>
    <row r="149" spans="2:65" s="13" customFormat="1" ht="16.5" customHeight="1">
      <c r="B149" s="193"/>
      <c r="C149" s="194"/>
      <c r="D149" s="194"/>
      <c r="E149" s="195" t="s">
        <v>5</v>
      </c>
      <c r="F149" s="275" t="s">
        <v>249</v>
      </c>
      <c r="G149" s="276"/>
      <c r="H149" s="276"/>
      <c r="I149" s="276"/>
      <c r="J149" s="194"/>
      <c r="K149" s="196">
        <v>8.6449999999999996</v>
      </c>
      <c r="L149" s="194"/>
      <c r="M149" s="194"/>
      <c r="N149" s="194"/>
      <c r="O149" s="194"/>
      <c r="P149" s="194"/>
      <c r="Q149" s="194"/>
      <c r="R149" s="197"/>
      <c r="T149" s="198"/>
      <c r="U149" s="194"/>
      <c r="V149" s="194"/>
      <c r="W149" s="194"/>
      <c r="X149" s="194"/>
      <c r="Y149" s="194"/>
      <c r="Z149" s="194"/>
      <c r="AA149" s="199"/>
      <c r="AT149" s="200" t="s">
        <v>216</v>
      </c>
      <c r="AU149" s="200" t="s">
        <v>87</v>
      </c>
      <c r="AV149" s="13" t="s">
        <v>197</v>
      </c>
      <c r="AW149" s="13" t="s">
        <v>32</v>
      </c>
      <c r="AX149" s="13" t="s">
        <v>82</v>
      </c>
      <c r="AY149" s="200" t="s">
        <v>192</v>
      </c>
    </row>
    <row r="150" spans="2:65" s="1" customFormat="1" ht="38.25" customHeight="1">
      <c r="B150" s="142"/>
      <c r="C150" s="171" t="s">
        <v>222</v>
      </c>
      <c r="D150" s="171" t="s">
        <v>193</v>
      </c>
      <c r="E150" s="172" t="s">
        <v>1257</v>
      </c>
      <c r="F150" s="268" t="s">
        <v>1258</v>
      </c>
      <c r="G150" s="268"/>
      <c r="H150" s="268"/>
      <c r="I150" s="268"/>
      <c r="J150" s="173" t="s">
        <v>196</v>
      </c>
      <c r="K150" s="174">
        <v>25.093</v>
      </c>
      <c r="L150" s="277">
        <v>0</v>
      </c>
      <c r="M150" s="277"/>
      <c r="N150" s="267">
        <f>ROUND(L150*K150,2)</f>
        <v>0</v>
      </c>
      <c r="O150" s="267"/>
      <c r="P150" s="267"/>
      <c r="Q150" s="267"/>
      <c r="R150" s="145"/>
      <c r="T150" s="175" t="s">
        <v>5</v>
      </c>
      <c r="U150" s="48" t="s">
        <v>42</v>
      </c>
      <c r="V150" s="40"/>
      <c r="W150" s="176">
        <f>V150*K150</f>
        <v>0</v>
      </c>
      <c r="X150" s="176">
        <v>0.10778</v>
      </c>
      <c r="Y150" s="176">
        <f>X150*K150</f>
        <v>2.7045235399999998</v>
      </c>
      <c r="Z150" s="176">
        <v>0</v>
      </c>
      <c r="AA150" s="177">
        <f>Z150*K150</f>
        <v>0</v>
      </c>
      <c r="AR150" s="23" t="s">
        <v>197</v>
      </c>
      <c r="AT150" s="23" t="s">
        <v>193</v>
      </c>
      <c r="AU150" s="23" t="s">
        <v>87</v>
      </c>
      <c r="AY150" s="23" t="s">
        <v>192</v>
      </c>
      <c r="BE150" s="118">
        <f>IF(U150="základná",N150,0)</f>
        <v>0</v>
      </c>
      <c r="BF150" s="118">
        <f>IF(U150="znížená",N150,0)</f>
        <v>0</v>
      </c>
      <c r="BG150" s="118">
        <f>IF(U150="zákl. prenesená",N150,0)</f>
        <v>0</v>
      </c>
      <c r="BH150" s="118">
        <f>IF(U150="zníž. prenesená",N150,0)</f>
        <v>0</v>
      </c>
      <c r="BI150" s="118">
        <f>IF(U150="nulová",N150,0)</f>
        <v>0</v>
      </c>
      <c r="BJ150" s="23" t="s">
        <v>87</v>
      </c>
      <c r="BK150" s="118">
        <f>ROUND(L150*K150,2)</f>
        <v>0</v>
      </c>
      <c r="BL150" s="23" t="s">
        <v>197</v>
      </c>
      <c r="BM150" s="23" t="s">
        <v>1259</v>
      </c>
    </row>
    <row r="151" spans="2:65" s="11" customFormat="1" ht="16.5" customHeight="1">
      <c r="B151" s="178"/>
      <c r="C151" s="179"/>
      <c r="D151" s="179"/>
      <c r="E151" s="180" t="s">
        <v>5</v>
      </c>
      <c r="F151" s="269" t="s">
        <v>1254</v>
      </c>
      <c r="G151" s="270"/>
      <c r="H151" s="270"/>
      <c r="I151" s="270"/>
      <c r="J151" s="179"/>
      <c r="K151" s="180" t="s">
        <v>5</v>
      </c>
      <c r="L151" s="179"/>
      <c r="M151" s="179"/>
      <c r="N151" s="179"/>
      <c r="O151" s="179"/>
      <c r="P151" s="179"/>
      <c r="Q151" s="179"/>
      <c r="R151" s="181"/>
      <c r="T151" s="182"/>
      <c r="U151" s="179"/>
      <c r="V151" s="179"/>
      <c r="W151" s="179"/>
      <c r="X151" s="179"/>
      <c r="Y151" s="179"/>
      <c r="Z151" s="179"/>
      <c r="AA151" s="183"/>
      <c r="AT151" s="184" t="s">
        <v>216</v>
      </c>
      <c r="AU151" s="184" t="s">
        <v>87</v>
      </c>
      <c r="AV151" s="11" t="s">
        <v>82</v>
      </c>
      <c r="AW151" s="11" t="s">
        <v>32</v>
      </c>
      <c r="AX151" s="11" t="s">
        <v>75</v>
      </c>
      <c r="AY151" s="184" t="s">
        <v>192</v>
      </c>
    </row>
    <row r="152" spans="2:65" s="11" customFormat="1" ht="16.5" customHeight="1">
      <c r="B152" s="178"/>
      <c r="C152" s="179"/>
      <c r="D152" s="179"/>
      <c r="E152" s="180" t="s">
        <v>5</v>
      </c>
      <c r="F152" s="273" t="s">
        <v>361</v>
      </c>
      <c r="G152" s="274"/>
      <c r="H152" s="274"/>
      <c r="I152" s="274"/>
      <c r="J152" s="179"/>
      <c r="K152" s="180" t="s">
        <v>5</v>
      </c>
      <c r="L152" s="179"/>
      <c r="M152" s="179"/>
      <c r="N152" s="179"/>
      <c r="O152" s="179"/>
      <c r="P152" s="179"/>
      <c r="Q152" s="179"/>
      <c r="R152" s="181"/>
      <c r="T152" s="182"/>
      <c r="U152" s="179"/>
      <c r="V152" s="179"/>
      <c r="W152" s="179"/>
      <c r="X152" s="179"/>
      <c r="Y152" s="179"/>
      <c r="Z152" s="179"/>
      <c r="AA152" s="183"/>
      <c r="AT152" s="184" t="s">
        <v>216</v>
      </c>
      <c r="AU152" s="184" t="s">
        <v>87</v>
      </c>
      <c r="AV152" s="11" t="s">
        <v>82</v>
      </c>
      <c r="AW152" s="11" t="s">
        <v>32</v>
      </c>
      <c r="AX152" s="11" t="s">
        <v>75</v>
      </c>
      <c r="AY152" s="184" t="s">
        <v>192</v>
      </c>
    </row>
    <row r="153" spans="2:65" s="12" customFormat="1" ht="25.5" customHeight="1">
      <c r="B153" s="185"/>
      <c r="C153" s="186"/>
      <c r="D153" s="186"/>
      <c r="E153" s="187" t="s">
        <v>5</v>
      </c>
      <c r="F153" s="271" t="s">
        <v>1260</v>
      </c>
      <c r="G153" s="272"/>
      <c r="H153" s="272"/>
      <c r="I153" s="272"/>
      <c r="J153" s="186"/>
      <c r="K153" s="188">
        <v>22.686</v>
      </c>
      <c r="L153" s="186"/>
      <c r="M153" s="186"/>
      <c r="N153" s="186"/>
      <c r="O153" s="186"/>
      <c r="P153" s="186"/>
      <c r="Q153" s="186"/>
      <c r="R153" s="189"/>
      <c r="T153" s="190"/>
      <c r="U153" s="186"/>
      <c r="V153" s="186"/>
      <c r="W153" s="186"/>
      <c r="X153" s="186"/>
      <c r="Y153" s="186"/>
      <c r="Z153" s="186"/>
      <c r="AA153" s="191"/>
      <c r="AT153" s="192" t="s">
        <v>216</v>
      </c>
      <c r="AU153" s="192" t="s">
        <v>87</v>
      </c>
      <c r="AV153" s="12" t="s">
        <v>87</v>
      </c>
      <c r="AW153" s="12" t="s">
        <v>32</v>
      </c>
      <c r="AX153" s="12" t="s">
        <v>75</v>
      </c>
      <c r="AY153" s="192" t="s">
        <v>192</v>
      </c>
    </row>
    <row r="154" spans="2:65" s="11" customFormat="1" ht="16.5" customHeight="1">
      <c r="B154" s="178"/>
      <c r="C154" s="179"/>
      <c r="D154" s="179"/>
      <c r="E154" s="180" t="s">
        <v>5</v>
      </c>
      <c r="F154" s="273" t="s">
        <v>363</v>
      </c>
      <c r="G154" s="274"/>
      <c r="H154" s="274"/>
      <c r="I154" s="274"/>
      <c r="J154" s="179"/>
      <c r="K154" s="180" t="s">
        <v>5</v>
      </c>
      <c r="L154" s="179"/>
      <c r="M154" s="179"/>
      <c r="N154" s="179"/>
      <c r="O154" s="179"/>
      <c r="P154" s="179"/>
      <c r="Q154" s="179"/>
      <c r="R154" s="181"/>
      <c r="T154" s="182"/>
      <c r="U154" s="179"/>
      <c r="V154" s="179"/>
      <c r="W154" s="179"/>
      <c r="X154" s="179"/>
      <c r="Y154" s="179"/>
      <c r="Z154" s="179"/>
      <c r="AA154" s="183"/>
      <c r="AT154" s="184" t="s">
        <v>216</v>
      </c>
      <c r="AU154" s="184" t="s">
        <v>87</v>
      </c>
      <c r="AV154" s="11" t="s">
        <v>82</v>
      </c>
      <c r="AW154" s="11" t="s">
        <v>32</v>
      </c>
      <c r="AX154" s="11" t="s">
        <v>75</v>
      </c>
      <c r="AY154" s="184" t="s">
        <v>192</v>
      </c>
    </row>
    <row r="155" spans="2:65" s="12" customFormat="1" ht="16.5" customHeight="1">
      <c r="B155" s="185"/>
      <c r="C155" s="186"/>
      <c r="D155" s="186"/>
      <c r="E155" s="187" t="s">
        <v>5</v>
      </c>
      <c r="F155" s="271" t="s">
        <v>1261</v>
      </c>
      <c r="G155" s="272"/>
      <c r="H155" s="272"/>
      <c r="I155" s="272"/>
      <c r="J155" s="186"/>
      <c r="K155" s="188">
        <v>6.4470000000000001</v>
      </c>
      <c r="L155" s="186"/>
      <c r="M155" s="186"/>
      <c r="N155" s="186"/>
      <c r="O155" s="186"/>
      <c r="P155" s="186"/>
      <c r="Q155" s="186"/>
      <c r="R155" s="189"/>
      <c r="T155" s="190"/>
      <c r="U155" s="186"/>
      <c r="V155" s="186"/>
      <c r="W155" s="186"/>
      <c r="X155" s="186"/>
      <c r="Y155" s="186"/>
      <c r="Z155" s="186"/>
      <c r="AA155" s="191"/>
      <c r="AT155" s="192" t="s">
        <v>216</v>
      </c>
      <c r="AU155" s="192" t="s">
        <v>87</v>
      </c>
      <c r="AV155" s="12" t="s">
        <v>87</v>
      </c>
      <c r="AW155" s="12" t="s">
        <v>32</v>
      </c>
      <c r="AX155" s="12" t="s">
        <v>75</v>
      </c>
      <c r="AY155" s="192" t="s">
        <v>192</v>
      </c>
    </row>
    <row r="156" spans="2:65" s="12" customFormat="1" ht="16.5" customHeight="1">
      <c r="B156" s="185"/>
      <c r="C156" s="186"/>
      <c r="D156" s="186"/>
      <c r="E156" s="187" t="s">
        <v>5</v>
      </c>
      <c r="F156" s="271" t="s">
        <v>1262</v>
      </c>
      <c r="G156" s="272"/>
      <c r="H156" s="272"/>
      <c r="I156" s="272"/>
      <c r="J156" s="186"/>
      <c r="K156" s="188">
        <v>-4.04</v>
      </c>
      <c r="L156" s="186"/>
      <c r="M156" s="186"/>
      <c r="N156" s="186"/>
      <c r="O156" s="186"/>
      <c r="P156" s="186"/>
      <c r="Q156" s="186"/>
      <c r="R156" s="189"/>
      <c r="T156" s="190"/>
      <c r="U156" s="186"/>
      <c r="V156" s="186"/>
      <c r="W156" s="186"/>
      <c r="X156" s="186"/>
      <c r="Y156" s="186"/>
      <c r="Z156" s="186"/>
      <c r="AA156" s="191"/>
      <c r="AT156" s="192" t="s">
        <v>216</v>
      </c>
      <c r="AU156" s="192" t="s">
        <v>87</v>
      </c>
      <c r="AV156" s="12" t="s">
        <v>87</v>
      </c>
      <c r="AW156" s="12" t="s">
        <v>32</v>
      </c>
      <c r="AX156" s="12" t="s">
        <v>75</v>
      </c>
      <c r="AY156" s="192" t="s">
        <v>192</v>
      </c>
    </row>
    <row r="157" spans="2:65" s="13" customFormat="1" ht="16.5" customHeight="1">
      <c r="B157" s="193"/>
      <c r="C157" s="194"/>
      <c r="D157" s="194"/>
      <c r="E157" s="195" t="s">
        <v>5</v>
      </c>
      <c r="F157" s="275" t="s">
        <v>249</v>
      </c>
      <c r="G157" s="276"/>
      <c r="H157" s="276"/>
      <c r="I157" s="276"/>
      <c r="J157" s="194"/>
      <c r="K157" s="196">
        <v>25.093</v>
      </c>
      <c r="L157" s="194"/>
      <c r="M157" s="194"/>
      <c r="N157" s="194"/>
      <c r="O157" s="194"/>
      <c r="P157" s="194"/>
      <c r="Q157" s="194"/>
      <c r="R157" s="197"/>
      <c r="T157" s="198"/>
      <c r="U157" s="194"/>
      <c r="V157" s="194"/>
      <c r="W157" s="194"/>
      <c r="X157" s="194"/>
      <c r="Y157" s="194"/>
      <c r="Z157" s="194"/>
      <c r="AA157" s="199"/>
      <c r="AT157" s="200" t="s">
        <v>216</v>
      </c>
      <c r="AU157" s="200" t="s">
        <v>87</v>
      </c>
      <c r="AV157" s="13" t="s">
        <v>197</v>
      </c>
      <c r="AW157" s="13" t="s">
        <v>32</v>
      </c>
      <c r="AX157" s="13" t="s">
        <v>82</v>
      </c>
      <c r="AY157" s="200" t="s">
        <v>192</v>
      </c>
    </row>
    <row r="158" spans="2:65" s="10" customFormat="1" ht="29.85" customHeight="1">
      <c r="B158" s="160"/>
      <c r="C158" s="161"/>
      <c r="D158" s="170" t="s">
        <v>156</v>
      </c>
      <c r="E158" s="170"/>
      <c r="F158" s="170"/>
      <c r="G158" s="170"/>
      <c r="H158" s="170"/>
      <c r="I158" s="170"/>
      <c r="J158" s="170"/>
      <c r="K158" s="170"/>
      <c r="L158" s="170"/>
      <c r="M158" s="170"/>
      <c r="N158" s="280">
        <f>BK158</f>
        <v>0</v>
      </c>
      <c r="O158" s="281"/>
      <c r="P158" s="281"/>
      <c r="Q158" s="281"/>
      <c r="R158" s="163"/>
      <c r="T158" s="164"/>
      <c r="U158" s="161"/>
      <c r="V158" s="161"/>
      <c r="W158" s="165">
        <f>SUM(W159:W173)</f>
        <v>0</v>
      </c>
      <c r="X158" s="161"/>
      <c r="Y158" s="165">
        <f>SUM(Y159:Y173)</f>
        <v>1.44682</v>
      </c>
      <c r="Z158" s="161"/>
      <c r="AA158" s="166">
        <f>SUM(AA159:AA173)</f>
        <v>0</v>
      </c>
      <c r="AR158" s="167" t="s">
        <v>82</v>
      </c>
      <c r="AT158" s="168" t="s">
        <v>74</v>
      </c>
      <c r="AU158" s="168" t="s">
        <v>82</v>
      </c>
      <c r="AY158" s="167" t="s">
        <v>192</v>
      </c>
      <c r="BK158" s="169">
        <f>SUM(BK159:BK173)</f>
        <v>0</v>
      </c>
    </row>
    <row r="159" spans="2:65" s="1" customFormat="1" ht="25.5" customHeight="1">
      <c r="B159" s="142"/>
      <c r="C159" s="171" t="s">
        <v>226</v>
      </c>
      <c r="D159" s="171" t="s">
        <v>193</v>
      </c>
      <c r="E159" s="172" t="s">
        <v>1263</v>
      </c>
      <c r="F159" s="268" t="s">
        <v>1264</v>
      </c>
      <c r="G159" s="268"/>
      <c r="H159" s="268"/>
      <c r="I159" s="268"/>
      <c r="J159" s="173" t="s">
        <v>288</v>
      </c>
      <c r="K159" s="174">
        <v>20</v>
      </c>
      <c r="L159" s="277">
        <v>0</v>
      </c>
      <c r="M159" s="277"/>
      <c r="N159" s="267">
        <f>ROUND(L159*K159,2)</f>
        <v>0</v>
      </c>
      <c r="O159" s="267"/>
      <c r="P159" s="267"/>
      <c r="Q159" s="267"/>
      <c r="R159" s="145"/>
      <c r="T159" s="175" t="s">
        <v>5</v>
      </c>
      <c r="U159" s="48" t="s">
        <v>42</v>
      </c>
      <c r="V159" s="40"/>
      <c r="W159" s="176">
        <f>V159*K159</f>
        <v>0</v>
      </c>
      <c r="X159" s="176">
        <v>1.7500000000000002E-2</v>
      </c>
      <c r="Y159" s="176">
        <f>X159*K159</f>
        <v>0.35000000000000003</v>
      </c>
      <c r="Z159" s="176">
        <v>0</v>
      </c>
      <c r="AA159" s="177">
        <f>Z159*K159</f>
        <v>0</v>
      </c>
      <c r="AR159" s="23" t="s">
        <v>197</v>
      </c>
      <c r="AT159" s="23" t="s">
        <v>193</v>
      </c>
      <c r="AU159" s="23" t="s">
        <v>87</v>
      </c>
      <c r="AY159" s="23" t="s">
        <v>192</v>
      </c>
      <c r="BE159" s="118">
        <f>IF(U159="základná",N159,0)</f>
        <v>0</v>
      </c>
      <c r="BF159" s="118">
        <f>IF(U159="znížená",N159,0)</f>
        <v>0</v>
      </c>
      <c r="BG159" s="118">
        <f>IF(U159="zákl. prenesená",N159,0)</f>
        <v>0</v>
      </c>
      <c r="BH159" s="118">
        <f>IF(U159="zníž. prenesená",N159,0)</f>
        <v>0</v>
      </c>
      <c r="BI159" s="118">
        <f>IF(U159="nulová",N159,0)</f>
        <v>0</v>
      </c>
      <c r="BJ159" s="23" t="s">
        <v>87</v>
      </c>
      <c r="BK159" s="118">
        <f>ROUND(L159*K159,2)</f>
        <v>0</v>
      </c>
      <c r="BL159" s="23" t="s">
        <v>197</v>
      </c>
      <c r="BM159" s="23" t="s">
        <v>1265</v>
      </c>
    </row>
    <row r="160" spans="2:65" s="12" customFormat="1" ht="16.5" customHeight="1">
      <c r="B160" s="185"/>
      <c r="C160" s="186"/>
      <c r="D160" s="186"/>
      <c r="E160" s="187" t="s">
        <v>5</v>
      </c>
      <c r="F160" s="317" t="s">
        <v>1266</v>
      </c>
      <c r="G160" s="318"/>
      <c r="H160" s="318"/>
      <c r="I160" s="318"/>
      <c r="J160" s="186"/>
      <c r="K160" s="188">
        <v>3</v>
      </c>
      <c r="L160" s="186"/>
      <c r="M160" s="186"/>
      <c r="N160" s="186"/>
      <c r="O160" s="186"/>
      <c r="P160" s="186"/>
      <c r="Q160" s="186"/>
      <c r="R160" s="189"/>
      <c r="T160" s="190"/>
      <c r="U160" s="186"/>
      <c r="V160" s="186"/>
      <c r="W160" s="186"/>
      <c r="X160" s="186"/>
      <c r="Y160" s="186"/>
      <c r="Z160" s="186"/>
      <c r="AA160" s="191"/>
      <c r="AT160" s="192" t="s">
        <v>216</v>
      </c>
      <c r="AU160" s="192" t="s">
        <v>87</v>
      </c>
      <c r="AV160" s="12" t="s">
        <v>87</v>
      </c>
      <c r="AW160" s="12" t="s">
        <v>32</v>
      </c>
      <c r="AX160" s="12" t="s">
        <v>75</v>
      </c>
      <c r="AY160" s="192" t="s">
        <v>192</v>
      </c>
    </row>
    <row r="161" spans="2:65" s="12" customFormat="1" ht="16.5" customHeight="1">
      <c r="B161" s="185"/>
      <c r="C161" s="186"/>
      <c r="D161" s="186"/>
      <c r="E161" s="187" t="s">
        <v>5</v>
      </c>
      <c r="F161" s="271" t="s">
        <v>1267</v>
      </c>
      <c r="G161" s="272"/>
      <c r="H161" s="272"/>
      <c r="I161" s="272"/>
      <c r="J161" s="186"/>
      <c r="K161" s="188">
        <v>2</v>
      </c>
      <c r="L161" s="186"/>
      <c r="M161" s="186"/>
      <c r="N161" s="186"/>
      <c r="O161" s="186"/>
      <c r="P161" s="186"/>
      <c r="Q161" s="186"/>
      <c r="R161" s="189"/>
      <c r="T161" s="190"/>
      <c r="U161" s="186"/>
      <c r="V161" s="186"/>
      <c r="W161" s="186"/>
      <c r="X161" s="186"/>
      <c r="Y161" s="186"/>
      <c r="Z161" s="186"/>
      <c r="AA161" s="191"/>
      <c r="AT161" s="192" t="s">
        <v>216</v>
      </c>
      <c r="AU161" s="192" t="s">
        <v>87</v>
      </c>
      <c r="AV161" s="12" t="s">
        <v>87</v>
      </c>
      <c r="AW161" s="12" t="s">
        <v>32</v>
      </c>
      <c r="AX161" s="12" t="s">
        <v>75</v>
      </c>
      <c r="AY161" s="192" t="s">
        <v>192</v>
      </c>
    </row>
    <row r="162" spans="2:65" s="12" customFormat="1" ht="16.5" customHeight="1">
      <c r="B162" s="185"/>
      <c r="C162" s="186"/>
      <c r="D162" s="186"/>
      <c r="E162" s="187" t="s">
        <v>5</v>
      </c>
      <c r="F162" s="271" t="s">
        <v>1268</v>
      </c>
      <c r="G162" s="272"/>
      <c r="H162" s="272"/>
      <c r="I162" s="272"/>
      <c r="J162" s="186"/>
      <c r="K162" s="188">
        <v>1</v>
      </c>
      <c r="L162" s="186"/>
      <c r="M162" s="186"/>
      <c r="N162" s="186"/>
      <c r="O162" s="186"/>
      <c r="P162" s="186"/>
      <c r="Q162" s="186"/>
      <c r="R162" s="189"/>
      <c r="T162" s="190"/>
      <c r="U162" s="186"/>
      <c r="V162" s="186"/>
      <c r="W162" s="186"/>
      <c r="X162" s="186"/>
      <c r="Y162" s="186"/>
      <c r="Z162" s="186"/>
      <c r="AA162" s="191"/>
      <c r="AT162" s="192" t="s">
        <v>216</v>
      </c>
      <c r="AU162" s="192" t="s">
        <v>87</v>
      </c>
      <c r="AV162" s="12" t="s">
        <v>87</v>
      </c>
      <c r="AW162" s="12" t="s">
        <v>32</v>
      </c>
      <c r="AX162" s="12" t="s">
        <v>75</v>
      </c>
      <c r="AY162" s="192" t="s">
        <v>192</v>
      </c>
    </row>
    <row r="163" spans="2:65" s="12" customFormat="1" ht="16.5" customHeight="1">
      <c r="B163" s="185"/>
      <c r="C163" s="186"/>
      <c r="D163" s="186"/>
      <c r="E163" s="187" t="s">
        <v>5</v>
      </c>
      <c r="F163" s="271" t="s">
        <v>1269</v>
      </c>
      <c r="G163" s="272"/>
      <c r="H163" s="272"/>
      <c r="I163" s="272"/>
      <c r="J163" s="186"/>
      <c r="K163" s="188">
        <v>1</v>
      </c>
      <c r="L163" s="186"/>
      <c r="M163" s="186"/>
      <c r="N163" s="186"/>
      <c r="O163" s="186"/>
      <c r="P163" s="186"/>
      <c r="Q163" s="186"/>
      <c r="R163" s="189"/>
      <c r="T163" s="190"/>
      <c r="U163" s="186"/>
      <c r="V163" s="186"/>
      <c r="W163" s="186"/>
      <c r="X163" s="186"/>
      <c r="Y163" s="186"/>
      <c r="Z163" s="186"/>
      <c r="AA163" s="191"/>
      <c r="AT163" s="192" t="s">
        <v>216</v>
      </c>
      <c r="AU163" s="192" t="s">
        <v>87</v>
      </c>
      <c r="AV163" s="12" t="s">
        <v>87</v>
      </c>
      <c r="AW163" s="12" t="s">
        <v>32</v>
      </c>
      <c r="AX163" s="12" t="s">
        <v>75</v>
      </c>
      <c r="AY163" s="192" t="s">
        <v>192</v>
      </c>
    </row>
    <row r="164" spans="2:65" s="12" customFormat="1" ht="16.5" customHeight="1">
      <c r="B164" s="185"/>
      <c r="C164" s="186"/>
      <c r="D164" s="186"/>
      <c r="E164" s="187" t="s">
        <v>5</v>
      </c>
      <c r="F164" s="271" t="s">
        <v>1270</v>
      </c>
      <c r="G164" s="272"/>
      <c r="H164" s="272"/>
      <c r="I164" s="272"/>
      <c r="J164" s="186"/>
      <c r="K164" s="188">
        <v>2</v>
      </c>
      <c r="L164" s="186"/>
      <c r="M164" s="186"/>
      <c r="N164" s="186"/>
      <c r="O164" s="186"/>
      <c r="P164" s="186"/>
      <c r="Q164" s="186"/>
      <c r="R164" s="189"/>
      <c r="T164" s="190"/>
      <c r="U164" s="186"/>
      <c r="V164" s="186"/>
      <c r="W164" s="186"/>
      <c r="X164" s="186"/>
      <c r="Y164" s="186"/>
      <c r="Z164" s="186"/>
      <c r="AA164" s="191"/>
      <c r="AT164" s="192" t="s">
        <v>216</v>
      </c>
      <c r="AU164" s="192" t="s">
        <v>87</v>
      </c>
      <c r="AV164" s="12" t="s">
        <v>87</v>
      </c>
      <c r="AW164" s="12" t="s">
        <v>32</v>
      </c>
      <c r="AX164" s="12" t="s">
        <v>75</v>
      </c>
      <c r="AY164" s="192" t="s">
        <v>192</v>
      </c>
    </row>
    <row r="165" spans="2:65" s="12" customFormat="1" ht="16.5" customHeight="1">
      <c r="B165" s="185"/>
      <c r="C165" s="186"/>
      <c r="D165" s="186"/>
      <c r="E165" s="187" t="s">
        <v>5</v>
      </c>
      <c r="F165" s="271" t="s">
        <v>1271</v>
      </c>
      <c r="G165" s="272"/>
      <c r="H165" s="272"/>
      <c r="I165" s="272"/>
      <c r="J165" s="186"/>
      <c r="K165" s="188">
        <v>7</v>
      </c>
      <c r="L165" s="186"/>
      <c r="M165" s="186"/>
      <c r="N165" s="186"/>
      <c r="O165" s="186"/>
      <c r="P165" s="186"/>
      <c r="Q165" s="186"/>
      <c r="R165" s="189"/>
      <c r="T165" s="190"/>
      <c r="U165" s="186"/>
      <c r="V165" s="186"/>
      <c r="W165" s="186"/>
      <c r="X165" s="186"/>
      <c r="Y165" s="186"/>
      <c r="Z165" s="186"/>
      <c r="AA165" s="191"/>
      <c r="AT165" s="192" t="s">
        <v>216</v>
      </c>
      <c r="AU165" s="192" t="s">
        <v>87</v>
      </c>
      <c r="AV165" s="12" t="s">
        <v>87</v>
      </c>
      <c r="AW165" s="12" t="s">
        <v>32</v>
      </c>
      <c r="AX165" s="12" t="s">
        <v>75</v>
      </c>
      <c r="AY165" s="192" t="s">
        <v>192</v>
      </c>
    </row>
    <row r="166" spans="2:65" s="12" customFormat="1" ht="16.5" customHeight="1">
      <c r="B166" s="185"/>
      <c r="C166" s="186"/>
      <c r="D166" s="186"/>
      <c r="E166" s="187" t="s">
        <v>5</v>
      </c>
      <c r="F166" s="271" t="s">
        <v>1272</v>
      </c>
      <c r="G166" s="272"/>
      <c r="H166" s="272"/>
      <c r="I166" s="272"/>
      <c r="J166" s="186"/>
      <c r="K166" s="188">
        <v>3</v>
      </c>
      <c r="L166" s="186"/>
      <c r="M166" s="186"/>
      <c r="N166" s="186"/>
      <c r="O166" s="186"/>
      <c r="P166" s="186"/>
      <c r="Q166" s="186"/>
      <c r="R166" s="189"/>
      <c r="T166" s="190"/>
      <c r="U166" s="186"/>
      <c r="V166" s="186"/>
      <c r="W166" s="186"/>
      <c r="X166" s="186"/>
      <c r="Y166" s="186"/>
      <c r="Z166" s="186"/>
      <c r="AA166" s="191"/>
      <c r="AT166" s="192" t="s">
        <v>216</v>
      </c>
      <c r="AU166" s="192" t="s">
        <v>87</v>
      </c>
      <c r="AV166" s="12" t="s">
        <v>87</v>
      </c>
      <c r="AW166" s="12" t="s">
        <v>32</v>
      </c>
      <c r="AX166" s="12" t="s">
        <v>75</v>
      </c>
      <c r="AY166" s="192" t="s">
        <v>192</v>
      </c>
    </row>
    <row r="167" spans="2:65" s="12" customFormat="1" ht="16.5" customHeight="1">
      <c r="B167" s="185"/>
      <c r="C167" s="186"/>
      <c r="D167" s="186"/>
      <c r="E167" s="187" t="s">
        <v>5</v>
      </c>
      <c r="F167" s="271" t="s">
        <v>1273</v>
      </c>
      <c r="G167" s="272"/>
      <c r="H167" s="272"/>
      <c r="I167" s="272"/>
      <c r="J167" s="186"/>
      <c r="K167" s="188">
        <v>1</v>
      </c>
      <c r="L167" s="186"/>
      <c r="M167" s="186"/>
      <c r="N167" s="186"/>
      <c r="O167" s="186"/>
      <c r="P167" s="186"/>
      <c r="Q167" s="186"/>
      <c r="R167" s="189"/>
      <c r="T167" s="190"/>
      <c r="U167" s="186"/>
      <c r="V167" s="186"/>
      <c r="W167" s="186"/>
      <c r="X167" s="186"/>
      <c r="Y167" s="186"/>
      <c r="Z167" s="186"/>
      <c r="AA167" s="191"/>
      <c r="AT167" s="192" t="s">
        <v>216</v>
      </c>
      <c r="AU167" s="192" t="s">
        <v>87</v>
      </c>
      <c r="AV167" s="12" t="s">
        <v>87</v>
      </c>
      <c r="AW167" s="12" t="s">
        <v>32</v>
      </c>
      <c r="AX167" s="12" t="s">
        <v>75</v>
      </c>
      <c r="AY167" s="192" t="s">
        <v>192</v>
      </c>
    </row>
    <row r="168" spans="2:65" s="13" customFormat="1" ht="16.5" customHeight="1">
      <c r="B168" s="193"/>
      <c r="C168" s="194"/>
      <c r="D168" s="194"/>
      <c r="E168" s="195" t="s">
        <v>5</v>
      </c>
      <c r="F168" s="275" t="s">
        <v>249</v>
      </c>
      <c r="G168" s="276"/>
      <c r="H168" s="276"/>
      <c r="I168" s="276"/>
      <c r="J168" s="194"/>
      <c r="K168" s="196">
        <v>20</v>
      </c>
      <c r="L168" s="194"/>
      <c r="M168" s="194"/>
      <c r="N168" s="194"/>
      <c r="O168" s="194"/>
      <c r="P168" s="194"/>
      <c r="Q168" s="194"/>
      <c r="R168" s="197"/>
      <c r="T168" s="198"/>
      <c r="U168" s="194"/>
      <c r="V168" s="194"/>
      <c r="W168" s="194"/>
      <c r="X168" s="194"/>
      <c r="Y168" s="194"/>
      <c r="Z168" s="194"/>
      <c r="AA168" s="199"/>
      <c r="AT168" s="200" t="s">
        <v>216</v>
      </c>
      <c r="AU168" s="200" t="s">
        <v>87</v>
      </c>
      <c r="AV168" s="13" t="s">
        <v>197</v>
      </c>
      <c r="AW168" s="13" t="s">
        <v>32</v>
      </c>
      <c r="AX168" s="13" t="s">
        <v>82</v>
      </c>
      <c r="AY168" s="200" t="s">
        <v>192</v>
      </c>
    </row>
    <row r="169" spans="2:65" s="1" customFormat="1" ht="25.5" customHeight="1">
      <c r="B169" s="142"/>
      <c r="C169" s="171" t="s">
        <v>230</v>
      </c>
      <c r="D169" s="171" t="s">
        <v>193</v>
      </c>
      <c r="E169" s="172" t="s">
        <v>1274</v>
      </c>
      <c r="F169" s="268" t="s">
        <v>1275</v>
      </c>
      <c r="G169" s="268"/>
      <c r="H169" s="268"/>
      <c r="I169" s="268"/>
      <c r="J169" s="173" t="s">
        <v>288</v>
      </c>
      <c r="K169" s="174">
        <v>2</v>
      </c>
      <c r="L169" s="277">
        <v>0</v>
      </c>
      <c r="M169" s="277"/>
      <c r="N169" s="267">
        <f>ROUND(L169*K169,2)</f>
        <v>0</v>
      </c>
      <c r="O169" s="267"/>
      <c r="P169" s="267"/>
      <c r="Q169" s="267"/>
      <c r="R169" s="145"/>
      <c r="T169" s="175" t="s">
        <v>5</v>
      </c>
      <c r="U169" s="48" t="s">
        <v>42</v>
      </c>
      <c r="V169" s="40"/>
      <c r="W169" s="176">
        <f>V169*K169</f>
        <v>0</v>
      </c>
      <c r="X169" s="176">
        <v>0.43841000000000002</v>
      </c>
      <c r="Y169" s="176">
        <f>X169*K169</f>
        <v>0.87682000000000004</v>
      </c>
      <c r="Z169" s="176">
        <v>0</v>
      </c>
      <c r="AA169" s="177">
        <f>Z169*K169</f>
        <v>0</v>
      </c>
      <c r="AR169" s="23" t="s">
        <v>197</v>
      </c>
      <c r="AT169" s="23" t="s">
        <v>193</v>
      </c>
      <c r="AU169" s="23" t="s">
        <v>87</v>
      </c>
      <c r="AY169" s="23" t="s">
        <v>192</v>
      </c>
      <c r="BE169" s="118">
        <f>IF(U169="základná",N169,0)</f>
        <v>0</v>
      </c>
      <c r="BF169" s="118">
        <f>IF(U169="znížená",N169,0)</f>
        <v>0</v>
      </c>
      <c r="BG169" s="118">
        <f>IF(U169="zákl. prenesená",N169,0)</f>
        <v>0</v>
      </c>
      <c r="BH169" s="118">
        <f>IF(U169="zníž. prenesená",N169,0)</f>
        <v>0</v>
      </c>
      <c r="BI169" s="118">
        <f>IF(U169="nulová",N169,0)</f>
        <v>0</v>
      </c>
      <c r="BJ169" s="23" t="s">
        <v>87</v>
      </c>
      <c r="BK169" s="118">
        <f>ROUND(L169*K169,2)</f>
        <v>0</v>
      </c>
      <c r="BL169" s="23" t="s">
        <v>197</v>
      </c>
      <c r="BM169" s="23" t="s">
        <v>1276</v>
      </c>
    </row>
    <row r="170" spans="2:65" s="11" customFormat="1" ht="16.5" customHeight="1">
      <c r="B170" s="178"/>
      <c r="C170" s="179"/>
      <c r="D170" s="179"/>
      <c r="E170" s="180" t="s">
        <v>5</v>
      </c>
      <c r="F170" s="269" t="s">
        <v>1277</v>
      </c>
      <c r="G170" s="270"/>
      <c r="H170" s="270"/>
      <c r="I170" s="270"/>
      <c r="J170" s="179"/>
      <c r="K170" s="180" t="s">
        <v>5</v>
      </c>
      <c r="L170" s="179"/>
      <c r="M170" s="179"/>
      <c r="N170" s="179"/>
      <c r="O170" s="179"/>
      <c r="P170" s="179"/>
      <c r="Q170" s="179"/>
      <c r="R170" s="181"/>
      <c r="T170" s="182"/>
      <c r="U170" s="179"/>
      <c r="V170" s="179"/>
      <c r="W170" s="179"/>
      <c r="X170" s="179"/>
      <c r="Y170" s="179"/>
      <c r="Z170" s="179"/>
      <c r="AA170" s="183"/>
      <c r="AT170" s="184" t="s">
        <v>216</v>
      </c>
      <c r="AU170" s="184" t="s">
        <v>87</v>
      </c>
      <c r="AV170" s="11" t="s">
        <v>82</v>
      </c>
      <c r="AW170" s="11" t="s">
        <v>32</v>
      </c>
      <c r="AX170" s="11" t="s">
        <v>75</v>
      </c>
      <c r="AY170" s="184" t="s">
        <v>192</v>
      </c>
    </row>
    <row r="171" spans="2:65" s="12" customFormat="1" ht="16.5" customHeight="1">
      <c r="B171" s="185"/>
      <c r="C171" s="186"/>
      <c r="D171" s="186"/>
      <c r="E171" s="187" t="s">
        <v>5</v>
      </c>
      <c r="F171" s="271" t="s">
        <v>87</v>
      </c>
      <c r="G171" s="272"/>
      <c r="H171" s="272"/>
      <c r="I171" s="272"/>
      <c r="J171" s="186"/>
      <c r="K171" s="188">
        <v>2</v>
      </c>
      <c r="L171" s="186"/>
      <c r="M171" s="186"/>
      <c r="N171" s="186"/>
      <c r="O171" s="186"/>
      <c r="P171" s="186"/>
      <c r="Q171" s="186"/>
      <c r="R171" s="189"/>
      <c r="T171" s="190"/>
      <c r="U171" s="186"/>
      <c r="V171" s="186"/>
      <c r="W171" s="186"/>
      <c r="X171" s="186"/>
      <c r="Y171" s="186"/>
      <c r="Z171" s="186"/>
      <c r="AA171" s="191"/>
      <c r="AT171" s="192" t="s">
        <v>216</v>
      </c>
      <c r="AU171" s="192" t="s">
        <v>87</v>
      </c>
      <c r="AV171" s="12" t="s">
        <v>87</v>
      </c>
      <c r="AW171" s="12" t="s">
        <v>32</v>
      </c>
      <c r="AX171" s="12" t="s">
        <v>82</v>
      </c>
      <c r="AY171" s="192" t="s">
        <v>192</v>
      </c>
    </row>
    <row r="172" spans="2:65" s="1" customFormat="1" ht="38.25" customHeight="1">
      <c r="B172" s="142"/>
      <c r="C172" s="215" t="s">
        <v>234</v>
      </c>
      <c r="D172" s="215" t="s">
        <v>656</v>
      </c>
      <c r="E172" s="216" t="s">
        <v>1278</v>
      </c>
      <c r="F172" s="321" t="s">
        <v>1279</v>
      </c>
      <c r="G172" s="321"/>
      <c r="H172" s="321"/>
      <c r="I172" s="321"/>
      <c r="J172" s="217" t="s">
        <v>288</v>
      </c>
      <c r="K172" s="218">
        <v>21</v>
      </c>
      <c r="L172" s="319">
        <v>0</v>
      </c>
      <c r="M172" s="319"/>
      <c r="N172" s="320">
        <f>ROUND(L172*K172,2)</f>
        <v>0</v>
      </c>
      <c r="O172" s="267"/>
      <c r="P172" s="267"/>
      <c r="Q172" s="267"/>
      <c r="R172" s="145"/>
      <c r="T172" s="175" t="s">
        <v>5</v>
      </c>
      <c r="U172" s="48" t="s">
        <v>42</v>
      </c>
      <c r="V172" s="40"/>
      <c r="W172" s="176">
        <f>V172*K172</f>
        <v>0</v>
      </c>
      <c r="X172" s="176">
        <v>0.01</v>
      </c>
      <c r="Y172" s="176">
        <f>X172*K172</f>
        <v>0.21</v>
      </c>
      <c r="Z172" s="176">
        <v>0</v>
      </c>
      <c r="AA172" s="177">
        <f>Z172*K172</f>
        <v>0</v>
      </c>
      <c r="AR172" s="23" t="s">
        <v>226</v>
      </c>
      <c r="AT172" s="23" t="s">
        <v>656</v>
      </c>
      <c r="AU172" s="23" t="s">
        <v>87</v>
      </c>
      <c r="AY172" s="23" t="s">
        <v>192</v>
      </c>
      <c r="BE172" s="118">
        <f>IF(U172="základná",N172,0)</f>
        <v>0</v>
      </c>
      <c r="BF172" s="118">
        <f>IF(U172="znížená",N172,0)</f>
        <v>0</v>
      </c>
      <c r="BG172" s="118">
        <f>IF(U172="zákl. prenesená",N172,0)</f>
        <v>0</v>
      </c>
      <c r="BH172" s="118">
        <f>IF(U172="zníž. prenesená",N172,0)</f>
        <v>0</v>
      </c>
      <c r="BI172" s="118">
        <f>IF(U172="nulová",N172,0)</f>
        <v>0</v>
      </c>
      <c r="BJ172" s="23" t="s">
        <v>87</v>
      </c>
      <c r="BK172" s="118">
        <f>ROUND(L172*K172,2)</f>
        <v>0</v>
      </c>
      <c r="BL172" s="23" t="s">
        <v>197</v>
      </c>
      <c r="BM172" s="23" t="s">
        <v>1280</v>
      </c>
    </row>
    <row r="173" spans="2:65" s="1" customFormat="1" ht="38.25" customHeight="1">
      <c r="B173" s="142"/>
      <c r="C173" s="215" t="s">
        <v>238</v>
      </c>
      <c r="D173" s="215" t="s">
        <v>656</v>
      </c>
      <c r="E173" s="216" t="s">
        <v>1281</v>
      </c>
      <c r="F173" s="321" t="s">
        <v>1282</v>
      </c>
      <c r="G173" s="321"/>
      <c r="H173" s="321"/>
      <c r="I173" s="321"/>
      <c r="J173" s="217" t="s">
        <v>288</v>
      </c>
      <c r="K173" s="218">
        <v>1</v>
      </c>
      <c r="L173" s="319">
        <v>0</v>
      </c>
      <c r="M173" s="319"/>
      <c r="N173" s="320">
        <f>ROUND(L173*K173,2)</f>
        <v>0</v>
      </c>
      <c r="O173" s="267"/>
      <c r="P173" s="267"/>
      <c r="Q173" s="267"/>
      <c r="R173" s="145"/>
      <c r="T173" s="175" t="s">
        <v>5</v>
      </c>
      <c r="U173" s="48" t="s">
        <v>42</v>
      </c>
      <c r="V173" s="40"/>
      <c r="W173" s="176">
        <f>V173*K173</f>
        <v>0</v>
      </c>
      <c r="X173" s="176">
        <v>0.01</v>
      </c>
      <c r="Y173" s="176">
        <f>X173*K173</f>
        <v>0.01</v>
      </c>
      <c r="Z173" s="176">
        <v>0</v>
      </c>
      <c r="AA173" s="177">
        <f>Z173*K173</f>
        <v>0</v>
      </c>
      <c r="AR173" s="23" t="s">
        <v>226</v>
      </c>
      <c r="AT173" s="23" t="s">
        <v>656</v>
      </c>
      <c r="AU173" s="23" t="s">
        <v>87</v>
      </c>
      <c r="AY173" s="23" t="s">
        <v>192</v>
      </c>
      <c r="BE173" s="118">
        <f>IF(U173="základná",N173,0)</f>
        <v>0</v>
      </c>
      <c r="BF173" s="118">
        <f>IF(U173="znížená",N173,0)</f>
        <v>0</v>
      </c>
      <c r="BG173" s="118">
        <f>IF(U173="zákl. prenesená",N173,0)</f>
        <v>0</v>
      </c>
      <c r="BH173" s="118">
        <f>IF(U173="zníž. prenesená",N173,0)</f>
        <v>0</v>
      </c>
      <c r="BI173" s="118">
        <f>IF(U173="nulová",N173,0)</f>
        <v>0</v>
      </c>
      <c r="BJ173" s="23" t="s">
        <v>87</v>
      </c>
      <c r="BK173" s="118">
        <f>ROUND(L173*K173,2)</f>
        <v>0</v>
      </c>
      <c r="BL173" s="23" t="s">
        <v>197</v>
      </c>
      <c r="BM173" s="23" t="s">
        <v>1283</v>
      </c>
    </row>
    <row r="174" spans="2:65" s="10" customFormat="1" ht="29.85" customHeight="1">
      <c r="B174" s="160"/>
      <c r="C174" s="161"/>
      <c r="D174" s="170" t="s">
        <v>779</v>
      </c>
      <c r="E174" s="170"/>
      <c r="F174" s="170"/>
      <c r="G174" s="170"/>
      <c r="H174" s="170"/>
      <c r="I174" s="170"/>
      <c r="J174" s="170"/>
      <c r="K174" s="170"/>
      <c r="L174" s="170"/>
      <c r="M174" s="170"/>
      <c r="N174" s="315">
        <f>BK174</f>
        <v>0</v>
      </c>
      <c r="O174" s="316"/>
      <c r="P174" s="316"/>
      <c r="Q174" s="316"/>
      <c r="R174" s="163"/>
      <c r="T174" s="164"/>
      <c r="U174" s="161"/>
      <c r="V174" s="161"/>
      <c r="W174" s="165">
        <f>W175</f>
        <v>0</v>
      </c>
      <c r="X174" s="161"/>
      <c r="Y174" s="165">
        <f>Y175</f>
        <v>0</v>
      </c>
      <c r="Z174" s="161"/>
      <c r="AA174" s="166">
        <f>AA175</f>
        <v>0</v>
      </c>
      <c r="AR174" s="167" t="s">
        <v>82</v>
      </c>
      <c r="AT174" s="168" t="s">
        <v>74</v>
      </c>
      <c r="AU174" s="168" t="s">
        <v>82</v>
      </c>
      <c r="AY174" s="167" t="s">
        <v>192</v>
      </c>
      <c r="BK174" s="169">
        <f>BK175</f>
        <v>0</v>
      </c>
    </row>
    <row r="175" spans="2:65" s="1" customFormat="1" ht="38.25" customHeight="1">
      <c r="B175" s="142"/>
      <c r="C175" s="171" t="s">
        <v>250</v>
      </c>
      <c r="D175" s="171" t="s">
        <v>193</v>
      </c>
      <c r="E175" s="172" t="s">
        <v>897</v>
      </c>
      <c r="F175" s="268" t="s">
        <v>898</v>
      </c>
      <c r="G175" s="268"/>
      <c r="H175" s="268"/>
      <c r="I175" s="268"/>
      <c r="J175" s="173" t="s">
        <v>208</v>
      </c>
      <c r="K175" s="174">
        <v>5.26</v>
      </c>
      <c r="L175" s="277">
        <v>0</v>
      </c>
      <c r="M175" s="277"/>
      <c r="N175" s="267">
        <f>ROUND(L175*K175,2)</f>
        <v>0</v>
      </c>
      <c r="O175" s="267"/>
      <c r="P175" s="267"/>
      <c r="Q175" s="267"/>
      <c r="R175" s="145"/>
      <c r="T175" s="175" t="s">
        <v>5</v>
      </c>
      <c r="U175" s="48" t="s">
        <v>42</v>
      </c>
      <c r="V175" s="40"/>
      <c r="W175" s="176">
        <f>V175*K175</f>
        <v>0</v>
      </c>
      <c r="X175" s="176">
        <v>0</v>
      </c>
      <c r="Y175" s="176">
        <f>X175*K175</f>
        <v>0</v>
      </c>
      <c r="Z175" s="176">
        <v>0</v>
      </c>
      <c r="AA175" s="177">
        <f>Z175*K175</f>
        <v>0</v>
      </c>
      <c r="AR175" s="23" t="s">
        <v>197</v>
      </c>
      <c r="AT175" s="23" t="s">
        <v>193</v>
      </c>
      <c r="AU175" s="23" t="s">
        <v>87</v>
      </c>
      <c r="AY175" s="23" t="s">
        <v>192</v>
      </c>
      <c r="BE175" s="118">
        <f>IF(U175="základná",N175,0)</f>
        <v>0</v>
      </c>
      <c r="BF175" s="118">
        <f>IF(U175="znížená",N175,0)</f>
        <v>0</v>
      </c>
      <c r="BG175" s="118">
        <f>IF(U175="zákl. prenesená",N175,0)</f>
        <v>0</v>
      </c>
      <c r="BH175" s="118">
        <f>IF(U175="zníž. prenesená",N175,0)</f>
        <v>0</v>
      </c>
      <c r="BI175" s="118">
        <f>IF(U175="nulová",N175,0)</f>
        <v>0</v>
      </c>
      <c r="BJ175" s="23" t="s">
        <v>87</v>
      </c>
      <c r="BK175" s="118">
        <f>ROUND(L175*K175,2)</f>
        <v>0</v>
      </c>
      <c r="BL175" s="23" t="s">
        <v>197</v>
      </c>
      <c r="BM175" s="23" t="s">
        <v>1284</v>
      </c>
    </row>
    <row r="176" spans="2:65" s="10" customFormat="1" ht="37.35" customHeight="1">
      <c r="B176" s="160"/>
      <c r="C176" s="161"/>
      <c r="D176" s="162" t="s">
        <v>158</v>
      </c>
      <c r="E176" s="162"/>
      <c r="F176" s="162"/>
      <c r="G176" s="162"/>
      <c r="H176" s="162"/>
      <c r="I176" s="162"/>
      <c r="J176" s="162"/>
      <c r="K176" s="162"/>
      <c r="L176" s="162"/>
      <c r="M176" s="162"/>
      <c r="N176" s="278">
        <f>BK176</f>
        <v>0</v>
      </c>
      <c r="O176" s="279"/>
      <c r="P176" s="279"/>
      <c r="Q176" s="279"/>
      <c r="R176" s="163"/>
      <c r="T176" s="164"/>
      <c r="U176" s="161"/>
      <c r="V176" s="161"/>
      <c r="W176" s="165">
        <f>W177</f>
        <v>0</v>
      </c>
      <c r="X176" s="161"/>
      <c r="Y176" s="165">
        <f>Y177</f>
        <v>0.59840000000000004</v>
      </c>
      <c r="Z176" s="161"/>
      <c r="AA176" s="166">
        <f>AA177</f>
        <v>0</v>
      </c>
      <c r="AR176" s="167" t="s">
        <v>87</v>
      </c>
      <c r="AT176" s="168" t="s">
        <v>74</v>
      </c>
      <c r="AU176" s="168" t="s">
        <v>75</v>
      </c>
      <c r="AY176" s="167" t="s">
        <v>192</v>
      </c>
      <c r="BK176" s="169">
        <f>BK177</f>
        <v>0</v>
      </c>
    </row>
    <row r="177" spans="2:65" s="10" customFormat="1" ht="19.899999999999999" customHeight="1">
      <c r="B177" s="160"/>
      <c r="C177" s="161"/>
      <c r="D177" s="170" t="s">
        <v>162</v>
      </c>
      <c r="E177" s="170"/>
      <c r="F177" s="170"/>
      <c r="G177" s="170"/>
      <c r="H177" s="170"/>
      <c r="I177" s="170"/>
      <c r="J177" s="170"/>
      <c r="K177" s="170"/>
      <c r="L177" s="170"/>
      <c r="M177" s="170"/>
      <c r="N177" s="280">
        <f>BK177</f>
        <v>0</v>
      </c>
      <c r="O177" s="281"/>
      <c r="P177" s="281"/>
      <c r="Q177" s="281"/>
      <c r="R177" s="163"/>
      <c r="T177" s="164"/>
      <c r="U177" s="161"/>
      <c r="V177" s="161"/>
      <c r="W177" s="165">
        <f>SUM(W178:W187)</f>
        <v>0</v>
      </c>
      <c r="X177" s="161"/>
      <c r="Y177" s="165">
        <f>SUM(Y178:Y187)</f>
        <v>0.59840000000000004</v>
      </c>
      <c r="Z177" s="161"/>
      <c r="AA177" s="166">
        <f>SUM(AA178:AA187)</f>
        <v>0</v>
      </c>
      <c r="AR177" s="167" t="s">
        <v>87</v>
      </c>
      <c r="AT177" s="168" t="s">
        <v>74</v>
      </c>
      <c r="AU177" s="168" t="s">
        <v>82</v>
      </c>
      <c r="AY177" s="167" t="s">
        <v>192</v>
      </c>
      <c r="BK177" s="169">
        <f>SUM(BK178:BK187)</f>
        <v>0</v>
      </c>
    </row>
    <row r="178" spans="2:65" s="1" customFormat="1" ht="38.25" customHeight="1">
      <c r="B178" s="142"/>
      <c r="C178" s="171" t="s">
        <v>267</v>
      </c>
      <c r="D178" s="171" t="s">
        <v>193</v>
      </c>
      <c r="E178" s="172" t="s">
        <v>1285</v>
      </c>
      <c r="F178" s="268" t="s">
        <v>1286</v>
      </c>
      <c r="G178" s="268"/>
      <c r="H178" s="268"/>
      <c r="I178" s="268"/>
      <c r="J178" s="173" t="s">
        <v>288</v>
      </c>
      <c r="K178" s="174">
        <v>2</v>
      </c>
      <c r="L178" s="277">
        <v>0</v>
      </c>
      <c r="M178" s="277"/>
      <c r="N178" s="267">
        <f>ROUND(L178*K178,2)</f>
        <v>0</v>
      </c>
      <c r="O178" s="267"/>
      <c r="P178" s="267"/>
      <c r="Q178" s="267"/>
      <c r="R178" s="145"/>
      <c r="T178" s="175" t="s">
        <v>5</v>
      </c>
      <c r="U178" s="48" t="s">
        <v>42</v>
      </c>
      <c r="V178" s="40"/>
      <c r="W178" s="176">
        <f>V178*K178</f>
        <v>0</v>
      </c>
      <c r="X178" s="176">
        <v>1.1999999999999999E-3</v>
      </c>
      <c r="Y178" s="176">
        <f>X178*K178</f>
        <v>2.3999999999999998E-3</v>
      </c>
      <c r="Z178" s="176">
        <v>0</v>
      </c>
      <c r="AA178" s="177">
        <f>Z178*K178</f>
        <v>0</v>
      </c>
      <c r="AR178" s="23" t="s">
        <v>294</v>
      </c>
      <c r="AT178" s="23" t="s">
        <v>193</v>
      </c>
      <c r="AU178" s="23" t="s">
        <v>87</v>
      </c>
      <c r="AY178" s="23" t="s">
        <v>192</v>
      </c>
      <c r="BE178" s="118">
        <f>IF(U178="základná",N178,0)</f>
        <v>0</v>
      </c>
      <c r="BF178" s="118">
        <f>IF(U178="znížená",N178,0)</f>
        <v>0</v>
      </c>
      <c r="BG178" s="118">
        <f>IF(U178="zákl. prenesená",N178,0)</f>
        <v>0</v>
      </c>
      <c r="BH178" s="118">
        <f>IF(U178="zníž. prenesená",N178,0)</f>
        <v>0</v>
      </c>
      <c r="BI178" s="118">
        <f>IF(U178="nulová",N178,0)</f>
        <v>0</v>
      </c>
      <c r="BJ178" s="23" t="s">
        <v>87</v>
      </c>
      <c r="BK178" s="118">
        <f>ROUND(L178*K178,2)</f>
        <v>0</v>
      </c>
      <c r="BL178" s="23" t="s">
        <v>294</v>
      </c>
      <c r="BM178" s="23" t="s">
        <v>1287</v>
      </c>
    </row>
    <row r="179" spans="2:65" s="11" customFormat="1" ht="16.5" customHeight="1">
      <c r="B179" s="178"/>
      <c r="C179" s="179"/>
      <c r="D179" s="179"/>
      <c r="E179" s="180" t="s">
        <v>5</v>
      </c>
      <c r="F179" s="269" t="s">
        <v>1277</v>
      </c>
      <c r="G179" s="270"/>
      <c r="H179" s="270"/>
      <c r="I179" s="270"/>
      <c r="J179" s="179"/>
      <c r="K179" s="180" t="s">
        <v>5</v>
      </c>
      <c r="L179" s="179"/>
      <c r="M179" s="179"/>
      <c r="N179" s="179"/>
      <c r="O179" s="179"/>
      <c r="P179" s="179"/>
      <c r="Q179" s="179"/>
      <c r="R179" s="181"/>
      <c r="T179" s="182"/>
      <c r="U179" s="179"/>
      <c r="V179" s="179"/>
      <c r="W179" s="179"/>
      <c r="X179" s="179"/>
      <c r="Y179" s="179"/>
      <c r="Z179" s="179"/>
      <c r="AA179" s="183"/>
      <c r="AT179" s="184" t="s">
        <v>216</v>
      </c>
      <c r="AU179" s="184" t="s">
        <v>87</v>
      </c>
      <c r="AV179" s="11" t="s">
        <v>82</v>
      </c>
      <c r="AW179" s="11" t="s">
        <v>32</v>
      </c>
      <c r="AX179" s="11" t="s">
        <v>75</v>
      </c>
      <c r="AY179" s="184" t="s">
        <v>192</v>
      </c>
    </row>
    <row r="180" spans="2:65" s="12" customFormat="1" ht="16.5" customHeight="1">
      <c r="B180" s="185"/>
      <c r="C180" s="186"/>
      <c r="D180" s="186"/>
      <c r="E180" s="187" t="s">
        <v>5</v>
      </c>
      <c r="F180" s="271" t="s">
        <v>87</v>
      </c>
      <c r="G180" s="272"/>
      <c r="H180" s="272"/>
      <c r="I180" s="272"/>
      <c r="J180" s="186"/>
      <c r="K180" s="188">
        <v>2</v>
      </c>
      <c r="L180" s="186"/>
      <c r="M180" s="186"/>
      <c r="N180" s="186"/>
      <c r="O180" s="186"/>
      <c r="P180" s="186"/>
      <c r="Q180" s="186"/>
      <c r="R180" s="189"/>
      <c r="T180" s="190"/>
      <c r="U180" s="186"/>
      <c r="V180" s="186"/>
      <c r="W180" s="186"/>
      <c r="X180" s="186"/>
      <c r="Y180" s="186"/>
      <c r="Z180" s="186"/>
      <c r="AA180" s="191"/>
      <c r="AT180" s="192" t="s">
        <v>216</v>
      </c>
      <c r="AU180" s="192" t="s">
        <v>87</v>
      </c>
      <c r="AV180" s="12" t="s">
        <v>87</v>
      </c>
      <c r="AW180" s="12" t="s">
        <v>32</v>
      </c>
      <c r="AX180" s="12" t="s">
        <v>82</v>
      </c>
      <c r="AY180" s="192" t="s">
        <v>192</v>
      </c>
    </row>
    <row r="181" spans="2:65" s="1" customFormat="1" ht="51" customHeight="1">
      <c r="B181" s="142"/>
      <c r="C181" s="215" t="s">
        <v>275</v>
      </c>
      <c r="D181" s="215" t="s">
        <v>656</v>
      </c>
      <c r="E181" s="216" t="s">
        <v>1288</v>
      </c>
      <c r="F181" s="321" t="s">
        <v>1289</v>
      </c>
      <c r="G181" s="321"/>
      <c r="H181" s="321"/>
      <c r="I181" s="321"/>
      <c r="J181" s="217" t="s">
        <v>288</v>
      </c>
      <c r="K181" s="218">
        <v>1</v>
      </c>
      <c r="L181" s="319">
        <v>0</v>
      </c>
      <c r="M181" s="319"/>
      <c r="N181" s="320">
        <f>ROUND(L181*K181,2)</f>
        <v>0</v>
      </c>
      <c r="O181" s="267"/>
      <c r="P181" s="267"/>
      <c r="Q181" s="267"/>
      <c r="R181" s="145"/>
      <c r="T181" s="175" t="s">
        <v>5</v>
      </c>
      <c r="U181" s="48" t="s">
        <v>42</v>
      </c>
      <c r="V181" s="40"/>
      <c r="W181" s="176">
        <f>V181*K181</f>
        <v>0</v>
      </c>
      <c r="X181" s="176">
        <v>3.7999999999999999E-2</v>
      </c>
      <c r="Y181" s="176">
        <f>X181*K181</f>
        <v>3.7999999999999999E-2</v>
      </c>
      <c r="Z181" s="176">
        <v>0</v>
      </c>
      <c r="AA181" s="177">
        <f>Z181*K181</f>
        <v>0</v>
      </c>
      <c r="AR181" s="23" t="s">
        <v>436</v>
      </c>
      <c r="AT181" s="23" t="s">
        <v>656</v>
      </c>
      <c r="AU181" s="23" t="s">
        <v>87</v>
      </c>
      <c r="AY181" s="23" t="s">
        <v>192</v>
      </c>
      <c r="BE181" s="118">
        <f>IF(U181="základná",N181,0)</f>
        <v>0</v>
      </c>
      <c r="BF181" s="118">
        <f>IF(U181="znížená",N181,0)</f>
        <v>0</v>
      </c>
      <c r="BG181" s="118">
        <f>IF(U181="zákl. prenesená",N181,0)</f>
        <v>0</v>
      </c>
      <c r="BH181" s="118">
        <f>IF(U181="zníž. prenesená",N181,0)</f>
        <v>0</v>
      </c>
      <c r="BI181" s="118">
        <f>IF(U181="nulová",N181,0)</f>
        <v>0</v>
      </c>
      <c r="BJ181" s="23" t="s">
        <v>87</v>
      </c>
      <c r="BK181" s="118">
        <f>ROUND(L181*K181,2)</f>
        <v>0</v>
      </c>
      <c r="BL181" s="23" t="s">
        <v>294</v>
      </c>
      <c r="BM181" s="23" t="s">
        <v>1290</v>
      </c>
    </row>
    <row r="182" spans="2:65" s="1" customFormat="1" ht="51" customHeight="1">
      <c r="B182" s="142"/>
      <c r="C182" s="215" t="s">
        <v>285</v>
      </c>
      <c r="D182" s="215" t="s">
        <v>656</v>
      </c>
      <c r="E182" s="216" t="s">
        <v>1291</v>
      </c>
      <c r="F182" s="321" t="s">
        <v>1292</v>
      </c>
      <c r="G182" s="321"/>
      <c r="H182" s="321"/>
      <c r="I182" s="321"/>
      <c r="J182" s="217" t="s">
        <v>288</v>
      </c>
      <c r="K182" s="218">
        <v>1</v>
      </c>
      <c r="L182" s="319">
        <v>0</v>
      </c>
      <c r="M182" s="319"/>
      <c r="N182" s="320">
        <f>ROUND(L182*K182,2)</f>
        <v>0</v>
      </c>
      <c r="O182" s="267"/>
      <c r="P182" s="267"/>
      <c r="Q182" s="267"/>
      <c r="R182" s="145"/>
      <c r="T182" s="175" t="s">
        <v>5</v>
      </c>
      <c r="U182" s="48" t="s">
        <v>42</v>
      </c>
      <c r="V182" s="40"/>
      <c r="W182" s="176">
        <f>V182*K182</f>
        <v>0</v>
      </c>
      <c r="X182" s="176">
        <v>3.7999999999999999E-2</v>
      </c>
      <c r="Y182" s="176">
        <f>X182*K182</f>
        <v>3.7999999999999999E-2</v>
      </c>
      <c r="Z182" s="176">
        <v>0</v>
      </c>
      <c r="AA182" s="177">
        <f>Z182*K182</f>
        <v>0</v>
      </c>
      <c r="AR182" s="23" t="s">
        <v>436</v>
      </c>
      <c r="AT182" s="23" t="s">
        <v>656</v>
      </c>
      <c r="AU182" s="23" t="s">
        <v>87</v>
      </c>
      <c r="AY182" s="23" t="s">
        <v>192</v>
      </c>
      <c r="BE182" s="118">
        <f>IF(U182="základná",N182,0)</f>
        <v>0</v>
      </c>
      <c r="BF182" s="118">
        <f>IF(U182="znížená",N182,0)</f>
        <v>0</v>
      </c>
      <c r="BG182" s="118">
        <f>IF(U182="zákl. prenesená",N182,0)</f>
        <v>0</v>
      </c>
      <c r="BH182" s="118">
        <f>IF(U182="zníž. prenesená",N182,0)</f>
        <v>0</v>
      </c>
      <c r="BI182" s="118">
        <f>IF(U182="nulová",N182,0)</f>
        <v>0</v>
      </c>
      <c r="BJ182" s="23" t="s">
        <v>87</v>
      </c>
      <c r="BK182" s="118">
        <f>ROUND(L182*K182,2)</f>
        <v>0</v>
      </c>
      <c r="BL182" s="23" t="s">
        <v>294</v>
      </c>
      <c r="BM182" s="23" t="s">
        <v>1293</v>
      </c>
    </row>
    <row r="183" spans="2:65" s="1" customFormat="1" ht="38.25" customHeight="1">
      <c r="B183" s="142"/>
      <c r="C183" s="171" t="s">
        <v>294</v>
      </c>
      <c r="D183" s="171" t="s">
        <v>193</v>
      </c>
      <c r="E183" s="172" t="s">
        <v>1294</v>
      </c>
      <c r="F183" s="268" t="s">
        <v>1295</v>
      </c>
      <c r="G183" s="268"/>
      <c r="H183" s="268"/>
      <c r="I183" s="268"/>
      <c r="J183" s="173" t="s">
        <v>288</v>
      </c>
      <c r="K183" s="174">
        <v>20</v>
      </c>
      <c r="L183" s="277">
        <v>0</v>
      </c>
      <c r="M183" s="277"/>
      <c r="N183" s="267">
        <f>ROUND(L183*K183,2)</f>
        <v>0</v>
      </c>
      <c r="O183" s="267"/>
      <c r="P183" s="267"/>
      <c r="Q183" s="267"/>
      <c r="R183" s="145"/>
      <c r="T183" s="175" t="s">
        <v>5</v>
      </c>
      <c r="U183" s="48" t="s">
        <v>42</v>
      </c>
      <c r="V183" s="40"/>
      <c r="W183" s="176">
        <f>V183*K183</f>
        <v>0</v>
      </c>
      <c r="X183" s="176">
        <v>0</v>
      </c>
      <c r="Y183" s="176">
        <f>X183*K183</f>
        <v>0</v>
      </c>
      <c r="Z183" s="176">
        <v>0</v>
      </c>
      <c r="AA183" s="177">
        <f>Z183*K183</f>
        <v>0</v>
      </c>
      <c r="AR183" s="23" t="s">
        <v>294</v>
      </c>
      <c r="AT183" s="23" t="s">
        <v>193</v>
      </c>
      <c r="AU183" s="23" t="s">
        <v>87</v>
      </c>
      <c r="AY183" s="23" t="s">
        <v>192</v>
      </c>
      <c r="BE183" s="118">
        <f>IF(U183="základná",N183,0)</f>
        <v>0</v>
      </c>
      <c r="BF183" s="118">
        <f>IF(U183="znížená",N183,0)</f>
        <v>0</v>
      </c>
      <c r="BG183" s="118">
        <f>IF(U183="zákl. prenesená",N183,0)</f>
        <v>0</v>
      </c>
      <c r="BH183" s="118">
        <f>IF(U183="zníž. prenesená",N183,0)</f>
        <v>0</v>
      </c>
      <c r="BI183" s="118">
        <f>IF(U183="nulová",N183,0)</f>
        <v>0</v>
      </c>
      <c r="BJ183" s="23" t="s">
        <v>87</v>
      </c>
      <c r="BK183" s="118">
        <f>ROUND(L183*K183,2)</f>
        <v>0</v>
      </c>
      <c r="BL183" s="23" t="s">
        <v>294</v>
      </c>
      <c r="BM183" s="23" t="s">
        <v>1296</v>
      </c>
    </row>
    <row r="184" spans="2:65" s="11" customFormat="1" ht="16.5" customHeight="1">
      <c r="B184" s="178"/>
      <c r="C184" s="179"/>
      <c r="D184" s="179"/>
      <c r="E184" s="180" t="s">
        <v>5</v>
      </c>
      <c r="F184" s="269" t="s">
        <v>1297</v>
      </c>
      <c r="G184" s="270"/>
      <c r="H184" s="270"/>
      <c r="I184" s="270"/>
      <c r="J184" s="179"/>
      <c r="K184" s="180" t="s">
        <v>5</v>
      </c>
      <c r="L184" s="179"/>
      <c r="M184" s="179"/>
      <c r="N184" s="179"/>
      <c r="O184" s="179"/>
      <c r="P184" s="179"/>
      <c r="Q184" s="179"/>
      <c r="R184" s="181"/>
      <c r="T184" s="182"/>
      <c r="U184" s="179"/>
      <c r="V184" s="179"/>
      <c r="W184" s="179"/>
      <c r="X184" s="179"/>
      <c r="Y184" s="179"/>
      <c r="Z184" s="179"/>
      <c r="AA184" s="183"/>
      <c r="AT184" s="184" t="s">
        <v>216</v>
      </c>
      <c r="AU184" s="184" t="s">
        <v>87</v>
      </c>
      <c r="AV184" s="11" t="s">
        <v>82</v>
      </c>
      <c r="AW184" s="11" t="s">
        <v>32</v>
      </c>
      <c r="AX184" s="11" t="s">
        <v>75</v>
      </c>
      <c r="AY184" s="184" t="s">
        <v>192</v>
      </c>
    </row>
    <row r="185" spans="2:65" s="12" customFormat="1" ht="16.5" customHeight="1">
      <c r="B185" s="185"/>
      <c r="C185" s="186"/>
      <c r="D185" s="186"/>
      <c r="E185" s="187" t="s">
        <v>5</v>
      </c>
      <c r="F185" s="271" t="s">
        <v>10</v>
      </c>
      <c r="G185" s="272"/>
      <c r="H185" s="272"/>
      <c r="I185" s="272"/>
      <c r="J185" s="186"/>
      <c r="K185" s="188">
        <v>20</v>
      </c>
      <c r="L185" s="186"/>
      <c r="M185" s="186"/>
      <c r="N185" s="186"/>
      <c r="O185" s="186"/>
      <c r="P185" s="186"/>
      <c r="Q185" s="186"/>
      <c r="R185" s="189"/>
      <c r="T185" s="190"/>
      <c r="U185" s="186"/>
      <c r="V185" s="186"/>
      <c r="W185" s="186"/>
      <c r="X185" s="186"/>
      <c r="Y185" s="186"/>
      <c r="Z185" s="186"/>
      <c r="AA185" s="191"/>
      <c r="AT185" s="192" t="s">
        <v>216</v>
      </c>
      <c r="AU185" s="192" t="s">
        <v>87</v>
      </c>
      <c r="AV185" s="12" t="s">
        <v>87</v>
      </c>
      <c r="AW185" s="12" t="s">
        <v>32</v>
      </c>
      <c r="AX185" s="12" t="s">
        <v>82</v>
      </c>
      <c r="AY185" s="192" t="s">
        <v>192</v>
      </c>
    </row>
    <row r="186" spans="2:65" s="1" customFormat="1" ht="38.25" customHeight="1">
      <c r="B186" s="142"/>
      <c r="C186" s="215" t="s">
        <v>300</v>
      </c>
      <c r="D186" s="215" t="s">
        <v>656</v>
      </c>
      <c r="E186" s="216" t="s">
        <v>1298</v>
      </c>
      <c r="F186" s="321" t="s">
        <v>1299</v>
      </c>
      <c r="G186" s="321"/>
      <c r="H186" s="321"/>
      <c r="I186" s="321"/>
      <c r="J186" s="217" t="s">
        <v>288</v>
      </c>
      <c r="K186" s="218">
        <v>20</v>
      </c>
      <c r="L186" s="319">
        <v>0</v>
      </c>
      <c r="M186" s="319"/>
      <c r="N186" s="320">
        <f>ROUND(L186*K186,2)</f>
        <v>0</v>
      </c>
      <c r="O186" s="267"/>
      <c r="P186" s="267"/>
      <c r="Q186" s="267"/>
      <c r="R186" s="145"/>
      <c r="T186" s="175" t="s">
        <v>5</v>
      </c>
      <c r="U186" s="48" t="s">
        <v>42</v>
      </c>
      <c r="V186" s="40"/>
      <c r="W186" s="176">
        <f>V186*K186</f>
        <v>0</v>
      </c>
      <c r="X186" s="176">
        <v>1E-3</v>
      </c>
      <c r="Y186" s="176">
        <f>X186*K186</f>
        <v>0.02</v>
      </c>
      <c r="Z186" s="176">
        <v>0</v>
      </c>
      <c r="AA186" s="177">
        <f>Z186*K186</f>
        <v>0</v>
      </c>
      <c r="AR186" s="23" t="s">
        <v>436</v>
      </c>
      <c r="AT186" s="23" t="s">
        <v>656</v>
      </c>
      <c r="AU186" s="23" t="s">
        <v>87</v>
      </c>
      <c r="AY186" s="23" t="s">
        <v>192</v>
      </c>
      <c r="BE186" s="118">
        <f>IF(U186="základná",N186,0)</f>
        <v>0</v>
      </c>
      <c r="BF186" s="118">
        <f>IF(U186="znížená",N186,0)</f>
        <v>0</v>
      </c>
      <c r="BG186" s="118">
        <f>IF(U186="zákl. prenesená",N186,0)</f>
        <v>0</v>
      </c>
      <c r="BH186" s="118">
        <f>IF(U186="zníž. prenesená",N186,0)</f>
        <v>0</v>
      </c>
      <c r="BI186" s="118">
        <f>IF(U186="nulová",N186,0)</f>
        <v>0</v>
      </c>
      <c r="BJ186" s="23" t="s">
        <v>87</v>
      </c>
      <c r="BK186" s="118">
        <f>ROUND(L186*K186,2)</f>
        <v>0</v>
      </c>
      <c r="BL186" s="23" t="s">
        <v>294</v>
      </c>
      <c r="BM186" s="23" t="s">
        <v>1300</v>
      </c>
    </row>
    <row r="187" spans="2:65" s="1" customFormat="1" ht="38.25" customHeight="1">
      <c r="B187" s="142"/>
      <c r="C187" s="215" t="s">
        <v>308</v>
      </c>
      <c r="D187" s="215" t="s">
        <v>656</v>
      </c>
      <c r="E187" s="216" t="s">
        <v>1301</v>
      </c>
      <c r="F187" s="321" t="s">
        <v>1302</v>
      </c>
      <c r="G187" s="321"/>
      <c r="H187" s="321"/>
      <c r="I187" s="321"/>
      <c r="J187" s="217" t="s">
        <v>288</v>
      </c>
      <c r="K187" s="218">
        <v>20</v>
      </c>
      <c r="L187" s="319">
        <v>0</v>
      </c>
      <c r="M187" s="319"/>
      <c r="N187" s="320">
        <f>ROUND(L187*K187,2)</f>
        <v>0</v>
      </c>
      <c r="O187" s="267"/>
      <c r="P187" s="267"/>
      <c r="Q187" s="267"/>
      <c r="R187" s="145"/>
      <c r="T187" s="175" t="s">
        <v>5</v>
      </c>
      <c r="U187" s="48" t="s">
        <v>42</v>
      </c>
      <c r="V187" s="40"/>
      <c r="W187" s="176">
        <f>V187*K187</f>
        <v>0</v>
      </c>
      <c r="X187" s="176">
        <v>2.5000000000000001E-2</v>
      </c>
      <c r="Y187" s="176">
        <f>X187*K187</f>
        <v>0.5</v>
      </c>
      <c r="Z187" s="176">
        <v>0</v>
      </c>
      <c r="AA187" s="177">
        <f>Z187*K187</f>
        <v>0</v>
      </c>
      <c r="AR187" s="23" t="s">
        <v>436</v>
      </c>
      <c r="AT187" s="23" t="s">
        <v>656</v>
      </c>
      <c r="AU187" s="23" t="s">
        <v>87</v>
      </c>
      <c r="AY187" s="23" t="s">
        <v>192</v>
      </c>
      <c r="BE187" s="118">
        <f>IF(U187="základná",N187,0)</f>
        <v>0</v>
      </c>
      <c r="BF187" s="118">
        <f>IF(U187="znížená",N187,0)</f>
        <v>0</v>
      </c>
      <c r="BG187" s="118">
        <f>IF(U187="zákl. prenesená",N187,0)</f>
        <v>0</v>
      </c>
      <c r="BH187" s="118">
        <f>IF(U187="zníž. prenesená",N187,0)</f>
        <v>0</v>
      </c>
      <c r="BI187" s="118">
        <f>IF(U187="nulová",N187,0)</f>
        <v>0</v>
      </c>
      <c r="BJ187" s="23" t="s">
        <v>87</v>
      </c>
      <c r="BK187" s="118">
        <f>ROUND(L187*K187,2)</f>
        <v>0</v>
      </c>
      <c r="BL187" s="23" t="s">
        <v>294</v>
      </c>
      <c r="BM187" s="23" t="s">
        <v>1303</v>
      </c>
    </row>
    <row r="188" spans="2:65" s="1" customFormat="1" ht="49.9" customHeight="1">
      <c r="B188" s="39"/>
      <c r="C188" s="40"/>
      <c r="D188" s="162" t="s">
        <v>645</v>
      </c>
      <c r="E188" s="40"/>
      <c r="F188" s="40"/>
      <c r="G188" s="40"/>
      <c r="H188" s="40"/>
      <c r="I188" s="40"/>
      <c r="J188" s="40"/>
      <c r="K188" s="40"/>
      <c r="L188" s="40"/>
      <c r="M188" s="40"/>
      <c r="N188" s="312">
        <f t="shared" ref="N188:N193" si="5">BK188</f>
        <v>0</v>
      </c>
      <c r="O188" s="313"/>
      <c r="P188" s="313"/>
      <c r="Q188" s="313"/>
      <c r="R188" s="41"/>
      <c r="T188" s="209"/>
      <c r="U188" s="40"/>
      <c r="V188" s="40"/>
      <c r="W188" s="40"/>
      <c r="X188" s="40"/>
      <c r="Y188" s="40"/>
      <c r="Z188" s="40"/>
      <c r="AA188" s="78"/>
      <c r="AT188" s="23" t="s">
        <v>74</v>
      </c>
      <c r="AU188" s="23" t="s">
        <v>75</v>
      </c>
      <c r="AY188" s="23" t="s">
        <v>646</v>
      </c>
      <c r="BK188" s="118">
        <f>SUM(BK189:BK193)</f>
        <v>0</v>
      </c>
    </row>
    <row r="189" spans="2:65" s="1" customFormat="1" ht="22.35" customHeight="1">
      <c r="B189" s="39"/>
      <c r="C189" s="210" t="s">
        <v>5</v>
      </c>
      <c r="D189" s="210" t="s">
        <v>193</v>
      </c>
      <c r="E189" s="211" t="s">
        <v>5</v>
      </c>
      <c r="F189" s="314" t="s">
        <v>5</v>
      </c>
      <c r="G189" s="314"/>
      <c r="H189" s="314"/>
      <c r="I189" s="314"/>
      <c r="J189" s="212" t="s">
        <v>5</v>
      </c>
      <c r="K189" s="213"/>
      <c r="L189" s="277"/>
      <c r="M189" s="311"/>
      <c r="N189" s="311">
        <f t="shared" si="5"/>
        <v>0</v>
      </c>
      <c r="O189" s="311"/>
      <c r="P189" s="311"/>
      <c r="Q189" s="311"/>
      <c r="R189" s="41"/>
      <c r="T189" s="175" t="s">
        <v>5</v>
      </c>
      <c r="U189" s="214" t="s">
        <v>42</v>
      </c>
      <c r="V189" s="40"/>
      <c r="W189" s="40"/>
      <c r="X189" s="40"/>
      <c r="Y189" s="40"/>
      <c r="Z189" s="40"/>
      <c r="AA189" s="78"/>
      <c r="AT189" s="23" t="s">
        <v>646</v>
      </c>
      <c r="AU189" s="23" t="s">
        <v>82</v>
      </c>
      <c r="AY189" s="23" t="s">
        <v>646</v>
      </c>
      <c r="BE189" s="118">
        <f>IF(U189="základná",N189,0)</f>
        <v>0</v>
      </c>
      <c r="BF189" s="118">
        <f>IF(U189="znížená",N189,0)</f>
        <v>0</v>
      </c>
      <c r="BG189" s="118">
        <f>IF(U189="zákl. prenesená",N189,0)</f>
        <v>0</v>
      </c>
      <c r="BH189" s="118">
        <f>IF(U189="zníž. prenesená",N189,0)</f>
        <v>0</v>
      </c>
      <c r="BI189" s="118">
        <f>IF(U189="nulová",N189,0)</f>
        <v>0</v>
      </c>
      <c r="BJ189" s="23" t="s">
        <v>87</v>
      </c>
      <c r="BK189" s="118">
        <f>L189*K189</f>
        <v>0</v>
      </c>
    </row>
    <row r="190" spans="2:65" s="1" customFormat="1" ht="22.35" customHeight="1">
      <c r="B190" s="39"/>
      <c r="C190" s="210" t="s">
        <v>5</v>
      </c>
      <c r="D190" s="210" t="s">
        <v>193</v>
      </c>
      <c r="E190" s="211" t="s">
        <v>5</v>
      </c>
      <c r="F190" s="314" t="s">
        <v>5</v>
      </c>
      <c r="G190" s="314"/>
      <c r="H190" s="314"/>
      <c r="I190" s="314"/>
      <c r="J190" s="212" t="s">
        <v>5</v>
      </c>
      <c r="K190" s="213"/>
      <c r="L190" s="277"/>
      <c r="M190" s="311"/>
      <c r="N190" s="311">
        <f t="shared" si="5"/>
        <v>0</v>
      </c>
      <c r="O190" s="311"/>
      <c r="P190" s="311"/>
      <c r="Q190" s="311"/>
      <c r="R190" s="41"/>
      <c r="T190" s="175" t="s">
        <v>5</v>
      </c>
      <c r="U190" s="214" t="s">
        <v>42</v>
      </c>
      <c r="V190" s="40"/>
      <c r="W190" s="40"/>
      <c r="X190" s="40"/>
      <c r="Y190" s="40"/>
      <c r="Z190" s="40"/>
      <c r="AA190" s="78"/>
      <c r="AT190" s="23" t="s">
        <v>646</v>
      </c>
      <c r="AU190" s="23" t="s">
        <v>82</v>
      </c>
      <c r="AY190" s="23" t="s">
        <v>646</v>
      </c>
      <c r="BE190" s="118">
        <f>IF(U190="základná",N190,0)</f>
        <v>0</v>
      </c>
      <c r="BF190" s="118">
        <f>IF(U190="znížená",N190,0)</f>
        <v>0</v>
      </c>
      <c r="BG190" s="118">
        <f>IF(U190="zákl. prenesená",N190,0)</f>
        <v>0</v>
      </c>
      <c r="BH190" s="118">
        <f>IF(U190="zníž. prenesená",N190,0)</f>
        <v>0</v>
      </c>
      <c r="BI190" s="118">
        <f>IF(U190="nulová",N190,0)</f>
        <v>0</v>
      </c>
      <c r="BJ190" s="23" t="s">
        <v>87</v>
      </c>
      <c r="BK190" s="118">
        <f>L190*K190</f>
        <v>0</v>
      </c>
    </row>
    <row r="191" spans="2:65" s="1" customFormat="1" ht="22.35" customHeight="1">
      <c r="B191" s="39"/>
      <c r="C191" s="210" t="s">
        <v>5</v>
      </c>
      <c r="D191" s="210" t="s">
        <v>193</v>
      </c>
      <c r="E191" s="211" t="s">
        <v>5</v>
      </c>
      <c r="F191" s="314" t="s">
        <v>5</v>
      </c>
      <c r="G191" s="314"/>
      <c r="H191" s="314"/>
      <c r="I191" s="314"/>
      <c r="J191" s="212" t="s">
        <v>5</v>
      </c>
      <c r="K191" s="213"/>
      <c r="L191" s="277"/>
      <c r="M191" s="311"/>
      <c r="N191" s="311">
        <f t="shared" si="5"/>
        <v>0</v>
      </c>
      <c r="O191" s="311"/>
      <c r="P191" s="311"/>
      <c r="Q191" s="311"/>
      <c r="R191" s="41"/>
      <c r="T191" s="175" t="s">
        <v>5</v>
      </c>
      <c r="U191" s="214" t="s">
        <v>42</v>
      </c>
      <c r="V191" s="40"/>
      <c r="W191" s="40"/>
      <c r="X191" s="40"/>
      <c r="Y191" s="40"/>
      <c r="Z191" s="40"/>
      <c r="AA191" s="78"/>
      <c r="AT191" s="23" t="s">
        <v>646</v>
      </c>
      <c r="AU191" s="23" t="s">
        <v>82</v>
      </c>
      <c r="AY191" s="23" t="s">
        <v>646</v>
      </c>
      <c r="BE191" s="118">
        <f>IF(U191="základná",N191,0)</f>
        <v>0</v>
      </c>
      <c r="BF191" s="118">
        <f>IF(U191="znížená",N191,0)</f>
        <v>0</v>
      </c>
      <c r="BG191" s="118">
        <f>IF(U191="zákl. prenesená",N191,0)</f>
        <v>0</v>
      </c>
      <c r="BH191" s="118">
        <f>IF(U191="zníž. prenesená",N191,0)</f>
        <v>0</v>
      </c>
      <c r="BI191" s="118">
        <f>IF(U191="nulová",N191,0)</f>
        <v>0</v>
      </c>
      <c r="BJ191" s="23" t="s">
        <v>87</v>
      </c>
      <c r="BK191" s="118">
        <f>L191*K191</f>
        <v>0</v>
      </c>
    </row>
    <row r="192" spans="2:65" s="1" customFormat="1" ht="22.35" customHeight="1">
      <c r="B192" s="39"/>
      <c r="C192" s="210" t="s">
        <v>5</v>
      </c>
      <c r="D192" s="210" t="s">
        <v>193</v>
      </c>
      <c r="E192" s="211" t="s">
        <v>5</v>
      </c>
      <c r="F192" s="314" t="s">
        <v>5</v>
      </c>
      <c r="G192" s="314"/>
      <c r="H192" s="314"/>
      <c r="I192" s="314"/>
      <c r="J192" s="212" t="s">
        <v>5</v>
      </c>
      <c r="K192" s="213"/>
      <c r="L192" s="277"/>
      <c r="M192" s="311"/>
      <c r="N192" s="311">
        <f t="shared" si="5"/>
        <v>0</v>
      </c>
      <c r="O192" s="311"/>
      <c r="P192" s="311"/>
      <c r="Q192" s="311"/>
      <c r="R192" s="41"/>
      <c r="T192" s="175" t="s">
        <v>5</v>
      </c>
      <c r="U192" s="214" t="s">
        <v>42</v>
      </c>
      <c r="V192" s="40"/>
      <c r="W192" s="40"/>
      <c r="X192" s="40"/>
      <c r="Y192" s="40"/>
      <c r="Z192" s="40"/>
      <c r="AA192" s="78"/>
      <c r="AT192" s="23" t="s">
        <v>646</v>
      </c>
      <c r="AU192" s="23" t="s">
        <v>82</v>
      </c>
      <c r="AY192" s="23" t="s">
        <v>646</v>
      </c>
      <c r="BE192" s="118">
        <f>IF(U192="základná",N192,0)</f>
        <v>0</v>
      </c>
      <c r="BF192" s="118">
        <f>IF(U192="znížená",N192,0)</f>
        <v>0</v>
      </c>
      <c r="BG192" s="118">
        <f>IF(U192="zákl. prenesená",N192,0)</f>
        <v>0</v>
      </c>
      <c r="BH192" s="118">
        <f>IF(U192="zníž. prenesená",N192,0)</f>
        <v>0</v>
      </c>
      <c r="BI192" s="118">
        <f>IF(U192="nulová",N192,0)</f>
        <v>0</v>
      </c>
      <c r="BJ192" s="23" t="s">
        <v>87</v>
      </c>
      <c r="BK192" s="118">
        <f>L192*K192</f>
        <v>0</v>
      </c>
    </row>
    <row r="193" spans="2:63" s="1" customFormat="1" ht="22.35" customHeight="1">
      <c r="B193" s="39"/>
      <c r="C193" s="210" t="s">
        <v>5</v>
      </c>
      <c r="D193" s="210" t="s">
        <v>193</v>
      </c>
      <c r="E193" s="211" t="s">
        <v>5</v>
      </c>
      <c r="F193" s="314" t="s">
        <v>5</v>
      </c>
      <c r="G193" s="314"/>
      <c r="H193" s="314"/>
      <c r="I193" s="314"/>
      <c r="J193" s="212" t="s">
        <v>5</v>
      </c>
      <c r="K193" s="213"/>
      <c r="L193" s="277"/>
      <c r="M193" s="311"/>
      <c r="N193" s="311">
        <f t="shared" si="5"/>
        <v>0</v>
      </c>
      <c r="O193" s="311"/>
      <c r="P193" s="311"/>
      <c r="Q193" s="311"/>
      <c r="R193" s="41"/>
      <c r="T193" s="175" t="s">
        <v>5</v>
      </c>
      <c r="U193" s="214" t="s">
        <v>42</v>
      </c>
      <c r="V193" s="60"/>
      <c r="W193" s="60"/>
      <c r="X193" s="60"/>
      <c r="Y193" s="60"/>
      <c r="Z193" s="60"/>
      <c r="AA193" s="62"/>
      <c r="AT193" s="23" t="s">
        <v>646</v>
      </c>
      <c r="AU193" s="23" t="s">
        <v>82</v>
      </c>
      <c r="AY193" s="23" t="s">
        <v>646</v>
      </c>
      <c r="BE193" s="118">
        <f>IF(U193="základná",N193,0)</f>
        <v>0</v>
      </c>
      <c r="BF193" s="118">
        <f>IF(U193="znížená",N193,0)</f>
        <v>0</v>
      </c>
      <c r="BG193" s="118">
        <f>IF(U193="zákl. prenesená",N193,0)</f>
        <v>0</v>
      </c>
      <c r="BH193" s="118">
        <f>IF(U193="zníž. prenesená",N193,0)</f>
        <v>0</v>
      </c>
      <c r="BI193" s="118">
        <f>IF(U193="nulová",N193,0)</f>
        <v>0</v>
      </c>
      <c r="BJ193" s="23" t="s">
        <v>87</v>
      </c>
      <c r="BK193" s="118">
        <f>L193*K193</f>
        <v>0</v>
      </c>
    </row>
    <row r="194" spans="2:63" s="1" customFormat="1" ht="6.95" customHeight="1">
      <c r="B194" s="63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5"/>
    </row>
  </sheetData>
  <mergeCells count="188">
    <mergeCell ref="F191:I191"/>
    <mergeCell ref="F189:I189"/>
    <mergeCell ref="L189:M189"/>
    <mergeCell ref="N189:Q189"/>
    <mergeCell ref="F190:I190"/>
    <mergeCell ref="L190:M190"/>
    <mergeCell ref="N190:Q190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34:J34"/>
    <mergeCell ref="M34:P34"/>
    <mergeCell ref="H35:J35"/>
    <mergeCell ref="M35:P35"/>
    <mergeCell ref="H36:J36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6:Q96"/>
    <mergeCell ref="N94:Q94"/>
    <mergeCell ref="N90:Q90"/>
    <mergeCell ref="N91:Q91"/>
    <mergeCell ref="N92:Q92"/>
    <mergeCell ref="N93:Q93"/>
    <mergeCell ref="N95:Q95"/>
    <mergeCell ref="N98:Q98"/>
    <mergeCell ref="N99:Q99"/>
    <mergeCell ref="N100:Q100"/>
    <mergeCell ref="N101:Q101"/>
    <mergeCell ref="N102:Q102"/>
    <mergeCell ref="N103:Q103"/>
    <mergeCell ref="N104:Q104"/>
    <mergeCell ref="L106:Q106"/>
    <mergeCell ref="D99:H99"/>
    <mergeCell ref="D102:H102"/>
    <mergeCell ref="D100:H100"/>
    <mergeCell ref="D101:H101"/>
    <mergeCell ref="D103:H103"/>
    <mergeCell ref="C112:Q112"/>
    <mergeCell ref="F114:P114"/>
    <mergeCell ref="F115:P115"/>
    <mergeCell ref="F116:P116"/>
    <mergeCell ref="M118:P118"/>
    <mergeCell ref="M120:Q120"/>
    <mergeCell ref="M121:Q121"/>
    <mergeCell ref="F123:I123"/>
    <mergeCell ref="F127:I127"/>
    <mergeCell ref="L123:M123"/>
    <mergeCell ref="N123:Q123"/>
    <mergeCell ref="L127:M127"/>
    <mergeCell ref="N127:Q127"/>
    <mergeCell ref="F128:I128"/>
    <mergeCell ref="F129:I129"/>
    <mergeCell ref="F130:I130"/>
    <mergeCell ref="F131:I131"/>
    <mergeCell ref="L132:M132"/>
    <mergeCell ref="N132:Q132"/>
    <mergeCell ref="N124:Q124"/>
    <mergeCell ref="N125:Q125"/>
    <mergeCell ref="N126:Q126"/>
    <mergeCell ref="F132:I132"/>
    <mergeCell ref="F135:I135"/>
    <mergeCell ref="F133:I133"/>
    <mergeCell ref="F134:I134"/>
    <mergeCell ref="L135:M135"/>
    <mergeCell ref="N135:Q135"/>
    <mergeCell ref="F136:I136"/>
    <mergeCell ref="F137:I137"/>
    <mergeCell ref="F138:I138"/>
    <mergeCell ref="L138:M138"/>
    <mergeCell ref="N138:Q138"/>
    <mergeCell ref="F139:I139"/>
    <mergeCell ref="F142:I142"/>
    <mergeCell ref="F140:I140"/>
    <mergeCell ref="F141:I141"/>
    <mergeCell ref="L141:M141"/>
    <mergeCell ref="N141:Q141"/>
    <mergeCell ref="F143:I143"/>
    <mergeCell ref="F144:I144"/>
    <mergeCell ref="L144:M144"/>
    <mergeCell ref="N144:Q144"/>
    <mergeCell ref="F145:I145"/>
    <mergeCell ref="F146:I146"/>
    <mergeCell ref="F147:I147"/>
    <mergeCell ref="F150:I150"/>
    <mergeCell ref="F148:I148"/>
    <mergeCell ref="F149:I149"/>
    <mergeCell ref="L150:M150"/>
    <mergeCell ref="N150:Q150"/>
    <mergeCell ref="F151:I151"/>
    <mergeCell ref="F152:I152"/>
    <mergeCell ref="F153:I153"/>
    <mergeCell ref="F154:I154"/>
    <mergeCell ref="F155:I155"/>
    <mergeCell ref="F156:I156"/>
    <mergeCell ref="F157:I157"/>
    <mergeCell ref="F160:I160"/>
    <mergeCell ref="F159:I159"/>
    <mergeCell ref="L159:M159"/>
    <mergeCell ref="N159:Q159"/>
    <mergeCell ref="F161:I161"/>
    <mergeCell ref="F162:I162"/>
    <mergeCell ref="F163:I163"/>
    <mergeCell ref="F164:I164"/>
    <mergeCell ref="F165:I165"/>
    <mergeCell ref="F166:I166"/>
    <mergeCell ref="N158:Q158"/>
    <mergeCell ref="F167:I167"/>
    <mergeCell ref="F170:I170"/>
    <mergeCell ref="F168:I168"/>
    <mergeCell ref="F169:I169"/>
    <mergeCell ref="L169:M169"/>
    <mergeCell ref="N169:Q169"/>
    <mergeCell ref="F171:I171"/>
    <mergeCell ref="F172:I172"/>
    <mergeCell ref="L172:M172"/>
    <mergeCell ref="N172:Q172"/>
    <mergeCell ref="F173:I173"/>
    <mergeCell ref="L173:M173"/>
    <mergeCell ref="N173:Q173"/>
    <mergeCell ref="F175:I175"/>
    <mergeCell ref="F178:I178"/>
    <mergeCell ref="L175:M175"/>
    <mergeCell ref="N175:Q175"/>
    <mergeCell ref="L178:M178"/>
    <mergeCell ref="N178:Q178"/>
    <mergeCell ref="F179:I179"/>
    <mergeCell ref="N174:Q174"/>
    <mergeCell ref="N176:Q176"/>
    <mergeCell ref="N177:Q177"/>
    <mergeCell ref="F180:I180"/>
    <mergeCell ref="F183:I183"/>
    <mergeCell ref="F181:I181"/>
    <mergeCell ref="L181:M181"/>
    <mergeCell ref="N181:Q181"/>
    <mergeCell ref="F182:I182"/>
    <mergeCell ref="L182:M182"/>
    <mergeCell ref="N182:Q182"/>
    <mergeCell ref="L183:M183"/>
    <mergeCell ref="N183:Q183"/>
    <mergeCell ref="F184:I184"/>
    <mergeCell ref="F187:I187"/>
    <mergeCell ref="F185:I185"/>
    <mergeCell ref="F186:I186"/>
    <mergeCell ref="L186:M186"/>
    <mergeCell ref="N186:Q186"/>
    <mergeCell ref="L187:M187"/>
    <mergeCell ref="N187:Q187"/>
    <mergeCell ref="N188:Q188"/>
  </mergeCells>
  <dataValidations count="2">
    <dataValidation type="list" allowBlank="1" showInputMessage="1" showErrorMessage="1" error="Povolené sú hodnoty K, M." sqref="D189:D194" xr:uid="{00000000-0002-0000-0600-000000000000}">
      <formula1>"K, M"</formula1>
    </dataValidation>
    <dataValidation type="list" allowBlank="1" showInputMessage="1" showErrorMessage="1" error="Povolené sú hodnoty základná, znížená, nulová." sqref="U189:U194" xr:uid="{00000000-0002-0000-0600-000001000000}">
      <formula1>"základná, znížená, nulová"</formula1>
    </dataValidation>
  </dataValidations>
  <hyperlinks>
    <hyperlink ref="F1:G1" location="C2" display="1) Krycí list rozpočtu" xr:uid="{00000000-0004-0000-0600-000000000000}"/>
    <hyperlink ref="H1:K1" location="C87" display="2) Rekapitulácia rozpočtu" xr:uid="{00000000-0004-0000-0600-000001000000}"/>
    <hyperlink ref="L1" location="C123" display="3) Rozpočet" xr:uid="{00000000-0004-0000-0600-000002000000}"/>
    <hyperlink ref="S1:T1" location="'Rekapitulácia stavby'!C2" display="Rekapitulácia stavby" xr:uid="{00000000-0004-0000-06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N377"/>
  <sheetViews>
    <sheetView showGridLines="0" workbookViewId="0">
      <pane ySplit="1" topLeftCell="A68" activePane="bottomLeft" state="frozen"/>
      <selection pane="bottomLeft" activeCell="O10" sqref="O10:P1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6"/>
      <c r="B1" s="16"/>
      <c r="C1" s="16"/>
      <c r="D1" s="17" t="s">
        <v>1</v>
      </c>
      <c r="E1" s="16"/>
      <c r="F1" s="18" t="s">
        <v>137</v>
      </c>
      <c r="G1" s="18"/>
      <c r="H1" s="309" t="s">
        <v>138</v>
      </c>
      <c r="I1" s="309"/>
      <c r="J1" s="309"/>
      <c r="K1" s="309"/>
      <c r="L1" s="18" t="s">
        <v>139</v>
      </c>
      <c r="M1" s="16"/>
      <c r="N1" s="16"/>
      <c r="O1" s="17" t="s">
        <v>140</v>
      </c>
      <c r="P1" s="16"/>
      <c r="Q1" s="16"/>
      <c r="R1" s="16"/>
      <c r="S1" s="18" t="s">
        <v>141</v>
      </c>
      <c r="T1" s="18"/>
      <c r="U1" s="126"/>
      <c r="V1" s="126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50000000000003" customHeight="1">
      <c r="C2" s="246" t="s">
        <v>7</v>
      </c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S2" s="248" t="s">
        <v>8</v>
      </c>
      <c r="T2" s="249"/>
      <c r="U2" s="249"/>
      <c r="V2" s="249"/>
      <c r="W2" s="249"/>
      <c r="X2" s="249"/>
      <c r="Y2" s="249"/>
      <c r="Z2" s="249"/>
      <c r="AA2" s="249"/>
      <c r="AB2" s="249"/>
      <c r="AC2" s="249"/>
      <c r="AT2" s="23" t="s">
        <v>106</v>
      </c>
    </row>
    <row r="3" spans="1:6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75</v>
      </c>
    </row>
    <row r="4" spans="1:66" ht="36.950000000000003" customHeight="1">
      <c r="B4" s="27"/>
      <c r="C4" s="242" t="s">
        <v>142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8"/>
      <c r="T4" s="22" t="s">
        <v>12</v>
      </c>
      <c r="AT4" s="23" t="s">
        <v>6</v>
      </c>
    </row>
    <row r="5" spans="1:66" ht="6.95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pans="1:66" ht="25.35" customHeight="1">
      <c r="B6" s="27"/>
      <c r="C6" s="30"/>
      <c r="D6" s="34" t="s">
        <v>18</v>
      </c>
      <c r="E6" s="30"/>
      <c r="F6" s="295" t="str">
        <f>'Rekapitulácia stavby'!K6</f>
        <v>Komunitné centrum Vyšný Orlík</v>
      </c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30"/>
      <c r="R6" s="28"/>
    </row>
    <row r="7" spans="1:66" ht="25.35" customHeight="1">
      <c r="B7" s="27"/>
      <c r="C7" s="30"/>
      <c r="D7" s="34" t="s">
        <v>143</v>
      </c>
      <c r="E7" s="30"/>
      <c r="F7" s="295" t="s">
        <v>144</v>
      </c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30"/>
      <c r="R7" s="28"/>
    </row>
    <row r="8" spans="1:66" s="1" customFormat="1" ht="32.85" customHeight="1">
      <c r="B8" s="39"/>
      <c r="C8" s="40"/>
      <c r="D8" s="33" t="s">
        <v>145</v>
      </c>
      <c r="E8" s="40"/>
      <c r="F8" s="233" t="s">
        <v>1304</v>
      </c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40"/>
      <c r="R8" s="41"/>
    </row>
    <row r="9" spans="1:66" s="1" customFormat="1" ht="14.45" customHeight="1">
      <c r="B9" s="39"/>
      <c r="C9" s="40"/>
      <c r="D9" s="34" t="s">
        <v>20</v>
      </c>
      <c r="E9" s="40"/>
      <c r="F9" s="32" t="s">
        <v>5</v>
      </c>
      <c r="G9" s="40"/>
      <c r="H9" s="40"/>
      <c r="I9" s="40"/>
      <c r="J9" s="40"/>
      <c r="K9" s="40"/>
      <c r="L9" s="40"/>
      <c r="M9" s="34" t="s">
        <v>21</v>
      </c>
      <c r="N9" s="40"/>
      <c r="O9" s="32" t="s">
        <v>5</v>
      </c>
      <c r="P9" s="40"/>
      <c r="Q9" s="40"/>
      <c r="R9" s="41"/>
    </row>
    <row r="10" spans="1:66" s="1" customFormat="1" ht="14.45" customHeight="1">
      <c r="B10" s="39"/>
      <c r="C10" s="40"/>
      <c r="D10" s="34" t="s">
        <v>22</v>
      </c>
      <c r="E10" s="40"/>
      <c r="F10" s="32" t="s">
        <v>23</v>
      </c>
      <c r="G10" s="40"/>
      <c r="H10" s="40"/>
      <c r="I10" s="40"/>
      <c r="J10" s="40"/>
      <c r="K10" s="40"/>
      <c r="L10" s="40"/>
      <c r="M10" s="34" t="s">
        <v>24</v>
      </c>
      <c r="N10" s="40"/>
      <c r="O10" s="310"/>
      <c r="P10" s="297"/>
      <c r="Q10" s="40"/>
      <c r="R10" s="41"/>
    </row>
    <row r="11" spans="1:66" s="1" customFormat="1" ht="10.9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</row>
    <row r="12" spans="1:66" s="1" customFormat="1" ht="14.45" customHeight="1">
      <c r="B12" s="39"/>
      <c r="C12" s="40"/>
      <c r="D12" s="34" t="s">
        <v>25</v>
      </c>
      <c r="E12" s="40"/>
      <c r="F12" s="40"/>
      <c r="G12" s="40"/>
      <c r="H12" s="40"/>
      <c r="I12" s="40"/>
      <c r="J12" s="40"/>
      <c r="K12" s="40"/>
      <c r="L12" s="40"/>
      <c r="M12" s="34" t="s">
        <v>26</v>
      </c>
      <c r="N12" s="40"/>
      <c r="O12" s="250" t="str">
        <f>IF('Rekapitulácia stavby'!AN10="","",'Rekapitulácia stavby'!AN10)</f>
        <v/>
      </c>
      <c r="P12" s="250"/>
      <c r="Q12" s="40"/>
      <c r="R12" s="41"/>
    </row>
    <row r="13" spans="1:66" s="1" customFormat="1" ht="18" customHeight="1">
      <c r="B13" s="39"/>
      <c r="C13" s="40"/>
      <c r="D13" s="40"/>
      <c r="E13" s="32" t="str">
        <f>IF('Rekapitulácia stavby'!E11="","",'Rekapitulácia stavby'!E11)</f>
        <v xml:space="preserve"> </v>
      </c>
      <c r="F13" s="40"/>
      <c r="G13" s="40"/>
      <c r="H13" s="40"/>
      <c r="I13" s="40"/>
      <c r="J13" s="40"/>
      <c r="K13" s="40"/>
      <c r="L13" s="40"/>
      <c r="M13" s="34" t="s">
        <v>28</v>
      </c>
      <c r="N13" s="40"/>
      <c r="O13" s="250" t="str">
        <f>IF('Rekapitulácia stavby'!AN11="","",'Rekapitulácia stavby'!AN11)</f>
        <v/>
      </c>
      <c r="P13" s="250"/>
      <c r="Q13" s="40"/>
      <c r="R13" s="41"/>
    </row>
    <row r="14" spans="1:66" s="1" customFormat="1" ht="6.95" customHeight="1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</row>
    <row r="15" spans="1:66" s="1" customFormat="1" ht="14.45" customHeight="1">
      <c r="B15" s="39"/>
      <c r="C15" s="40"/>
      <c r="D15" s="34" t="s">
        <v>29</v>
      </c>
      <c r="E15" s="40"/>
      <c r="F15" s="40"/>
      <c r="G15" s="40"/>
      <c r="H15" s="40"/>
      <c r="I15" s="40"/>
      <c r="J15" s="40"/>
      <c r="K15" s="40"/>
      <c r="L15" s="40"/>
      <c r="M15" s="34" t="s">
        <v>26</v>
      </c>
      <c r="N15" s="40"/>
      <c r="O15" s="307" t="str">
        <f>IF('Rekapitulácia stavby'!AN13="","",'Rekapitulácia stavby'!AN13)</f>
        <v/>
      </c>
      <c r="P15" s="250"/>
      <c r="Q15" s="40"/>
      <c r="R15" s="41"/>
    </row>
    <row r="16" spans="1:66" s="1" customFormat="1" ht="18" customHeight="1">
      <c r="B16" s="39"/>
      <c r="C16" s="40"/>
      <c r="D16" s="40"/>
      <c r="E16" s="307" t="str">
        <f>IF('Rekapitulácia stavby'!E14="","",'Rekapitulácia stavby'!E14)</f>
        <v/>
      </c>
      <c r="F16" s="308"/>
      <c r="G16" s="308"/>
      <c r="H16" s="308"/>
      <c r="I16" s="308"/>
      <c r="J16" s="308"/>
      <c r="K16" s="308"/>
      <c r="L16" s="308"/>
      <c r="M16" s="34" t="s">
        <v>28</v>
      </c>
      <c r="N16" s="40"/>
      <c r="O16" s="307" t="str">
        <f>IF('Rekapitulácia stavby'!AN14="","",'Rekapitulácia stavby'!AN14)</f>
        <v/>
      </c>
      <c r="P16" s="250"/>
      <c r="Q16" s="40"/>
      <c r="R16" s="41"/>
    </row>
    <row r="17" spans="2:18" s="1" customFormat="1" ht="6.95" customHeight="1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</row>
    <row r="18" spans="2:18" s="1" customFormat="1" ht="14.45" customHeight="1">
      <c r="B18" s="39"/>
      <c r="C18" s="40"/>
      <c r="D18" s="34" t="s">
        <v>30</v>
      </c>
      <c r="E18" s="40"/>
      <c r="F18" s="40"/>
      <c r="G18" s="40"/>
      <c r="H18" s="40"/>
      <c r="I18" s="40"/>
      <c r="J18" s="40"/>
      <c r="K18" s="40"/>
      <c r="L18" s="40"/>
      <c r="M18" s="34" t="s">
        <v>26</v>
      </c>
      <c r="N18" s="40"/>
      <c r="O18" s="250" t="s">
        <v>5</v>
      </c>
      <c r="P18" s="250"/>
      <c r="Q18" s="40"/>
      <c r="R18" s="41"/>
    </row>
    <row r="19" spans="2:18" s="1" customFormat="1" ht="18" customHeight="1">
      <c r="B19" s="39"/>
      <c r="C19" s="40"/>
      <c r="D19" s="40"/>
      <c r="E19" s="32" t="s">
        <v>31</v>
      </c>
      <c r="F19" s="40"/>
      <c r="G19" s="40"/>
      <c r="H19" s="40"/>
      <c r="I19" s="40"/>
      <c r="J19" s="40"/>
      <c r="K19" s="40"/>
      <c r="L19" s="40"/>
      <c r="M19" s="34" t="s">
        <v>28</v>
      </c>
      <c r="N19" s="40"/>
      <c r="O19" s="250" t="s">
        <v>5</v>
      </c>
      <c r="P19" s="250"/>
      <c r="Q19" s="40"/>
      <c r="R19" s="41"/>
    </row>
    <row r="20" spans="2:18" s="1" customFormat="1" ht="6.95" customHeight="1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2:18" s="1" customFormat="1" ht="14.45" customHeight="1">
      <c r="B21" s="39"/>
      <c r="C21" s="40"/>
      <c r="D21" s="34" t="s">
        <v>33</v>
      </c>
      <c r="E21" s="40"/>
      <c r="F21" s="40"/>
      <c r="G21" s="40"/>
      <c r="H21" s="40"/>
      <c r="I21" s="40"/>
      <c r="J21" s="40"/>
      <c r="K21" s="40"/>
      <c r="L21" s="40"/>
      <c r="M21" s="34" t="s">
        <v>26</v>
      </c>
      <c r="N21" s="40"/>
      <c r="O21" s="250" t="s">
        <v>5</v>
      </c>
      <c r="P21" s="250"/>
      <c r="Q21" s="40"/>
      <c r="R21" s="41"/>
    </row>
    <row r="22" spans="2:18" s="1" customFormat="1" ht="18" customHeight="1">
      <c r="B22" s="39"/>
      <c r="C22" s="40"/>
      <c r="D22" s="40"/>
      <c r="E22" s="32" t="s">
        <v>34</v>
      </c>
      <c r="F22" s="40"/>
      <c r="G22" s="40"/>
      <c r="H22" s="40"/>
      <c r="I22" s="40"/>
      <c r="J22" s="40"/>
      <c r="K22" s="40"/>
      <c r="L22" s="40"/>
      <c r="M22" s="34" t="s">
        <v>28</v>
      </c>
      <c r="N22" s="40"/>
      <c r="O22" s="250" t="s">
        <v>5</v>
      </c>
      <c r="P22" s="250"/>
      <c r="Q22" s="40"/>
      <c r="R22" s="41"/>
    </row>
    <row r="23" spans="2:18" s="1" customFormat="1" ht="6.95" customHeight="1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4.45" customHeight="1">
      <c r="B24" s="39"/>
      <c r="C24" s="40"/>
      <c r="D24" s="34" t="s">
        <v>35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2:18" s="1" customFormat="1" ht="16.5" customHeight="1">
      <c r="B25" s="39"/>
      <c r="C25" s="40"/>
      <c r="D25" s="40"/>
      <c r="E25" s="263" t="s">
        <v>5</v>
      </c>
      <c r="F25" s="263"/>
      <c r="G25" s="263"/>
      <c r="H25" s="263"/>
      <c r="I25" s="263"/>
      <c r="J25" s="263"/>
      <c r="K25" s="263"/>
      <c r="L25" s="263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2:18" s="1" customFormat="1" ht="6.95" customHeight="1">
      <c r="B27" s="39"/>
      <c r="C27" s="4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40"/>
      <c r="R27" s="41"/>
    </row>
    <row r="28" spans="2:18" s="1" customFormat="1" ht="14.45" customHeight="1">
      <c r="B28" s="39"/>
      <c r="C28" s="40"/>
      <c r="D28" s="127" t="s">
        <v>147</v>
      </c>
      <c r="E28" s="40"/>
      <c r="F28" s="40"/>
      <c r="G28" s="40"/>
      <c r="H28" s="40"/>
      <c r="I28" s="40"/>
      <c r="J28" s="40"/>
      <c r="K28" s="40"/>
      <c r="L28" s="40"/>
      <c r="M28" s="264">
        <f>N89</f>
        <v>0</v>
      </c>
      <c r="N28" s="264"/>
      <c r="O28" s="264"/>
      <c r="P28" s="264"/>
      <c r="Q28" s="40"/>
      <c r="R28" s="41"/>
    </row>
    <row r="29" spans="2:18" s="1" customFormat="1" ht="14.45" customHeight="1">
      <c r="B29" s="39"/>
      <c r="C29" s="40"/>
      <c r="D29" s="38" t="s">
        <v>131</v>
      </c>
      <c r="E29" s="40"/>
      <c r="F29" s="40"/>
      <c r="G29" s="40"/>
      <c r="H29" s="40"/>
      <c r="I29" s="40"/>
      <c r="J29" s="40"/>
      <c r="K29" s="40"/>
      <c r="L29" s="40"/>
      <c r="M29" s="264">
        <f>N104</f>
        <v>0</v>
      </c>
      <c r="N29" s="264"/>
      <c r="O29" s="264"/>
      <c r="P29" s="264"/>
      <c r="Q29" s="40"/>
      <c r="R29" s="41"/>
    </row>
    <row r="30" spans="2:18" s="1" customFormat="1" ht="6.95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2:18" s="1" customFormat="1" ht="25.35" customHeight="1">
      <c r="B31" s="39"/>
      <c r="C31" s="40"/>
      <c r="D31" s="128" t="s">
        <v>38</v>
      </c>
      <c r="E31" s="40"/>
      <c r="F31" s="40"/>
      <c r="G31" s="40"/>
      <c r="H31" s="40"/>
      <c r="I31" s="40"/>
      <c r="J31" s="40"/>
      <c r="K31" s="40"/>
      <c r="L31" s="40"/>
      <c r="M31" s="306">
        <f>ROUND(M28+M29,2)</f>
        <v>0</v>
      </c>
      <c r="N31" s="294"/>
      <c r="O31" s="294"/>
      <c r="P31" s="294"/>
      <c r="Q31" s="40"/>
      <c r="R31" s="41"/>
    </row>
    <row r="32" spans="2:18" s="1" customFormat="1" ht="6.95" customHeight="1">
      <c r="B32" s="39"/>
      <c r="C32" s="40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40"/>
      <c r="R32" s="41"/>
    </row>
    <row r="33" spans="2:18" s="1" customFormat="1" ht="14.45" customHeight="1">
      <c r="B33" s="39"/>
      <c r="C33" s="40"/>
      <c r="D33" s="46" t="s">
        <v>39</v>
      </c>
      <c r="E33" s="46" t="s">
        <v>40</v>
      </c>
      <c r="F33" s="47">
        <v>0.2</v>
      </c>
      <c r="G33" s="129" t="s">
        <v>41</v>
      </c>
      <c r="H33" s="303">
        <f>ROUND((((SUM(BE104:BE111)+SUM(BE130:BE370))+SUM(BE372:BE376))),2)</f>
        <v>0</v>
      </c>
      <c r="I33" s="294"/>
      <c r="J33" s="294"/>
      <c r="K33" s="40"/>
      <c r="L33" s="40"/>
      <c r="M33" s="303">
        <f>ROUND(((ROUND((SUM(BE104:BE111)+SUM(BE130:BE370)), 2)*F33)+SUM(BE372:BE376)*F33),2)</f>
        <v>0</v>
      </c>
      <c r="N33" s="294"/>
      <c r="O33" s="294"/>
      <c r="P33" s="294"/>
      <c r="Q33" s="40"/>
      <c r="R33" s="41"/>
    </row>
    <row r="34" spans="2:18" s="1" customFormat="1" ht="14.45" customHeight="1">
      <c r="B34" s="39"/>
      <c r="C34" s="40"/>
      <c r="D34" s="40"/>
      <c r="E34" s="46" t="s">
        <v>42</v>
      </c>
      <c r="F34" s="47">
        <v>0.2</v>
      </c>
      <c r="G34" s="129" t="s">
        <v>41</v>
      </c>
      <c r="H34" s="303">
        <f>ROUND((((SUM(BF104:BF111)+SUM(BF130:BF370))+SUM(BF372:BF376))),2)</f>
        <v>0</v>
      </c>
      <c r="I34" s="294"/>
      <c r="J34" s="294"/>
      <c r="K34" s="40"/>
      <c r="L34" s="40"/>
      <c r="M34" s="303">
        <f>ROUND(((ROUND((SUM(BF104:BF111)+SUM(BF130:BF370)), 2)*F34)+SUM(BF372:BF376)*F34),2)</f>
        <v>0</v>
      </c>
      <c r="N34" s="294"/>
      <c r="O34" s="294"/>
      <c r="P34" s="294"/>
      <c r="Q34" s="40"/>
      <c r="R34" s="41"/>
    </row>
    <row r="35" spans="2:18" s="1" customFormat="1" ht="14.45" hidden="1" customHeight="1">
      <c r="B35" s="39"/>
      <c r="C35" s="40"/>
      <c r="D35" s="40"/>
      <c r="E35" s="46" t="s">
        <v>43</v>
      </c>
      <c r="F35" s="47">
        <v>0.2</v>
      </c>
      <c r="G35" s="129" t="s">
        <v>41</v>
      </c>
      <c r="H35" s="303">
        <f>ROUND((((SUM(BG104:BG111)+SUM(BG130:BG370))+SUM(BG372:BG376))),2)</f>
        <v>0</v>
      </c>
      <c r="I35" s="294"/>
      <c r="J35" s="294"/>
      <c r="K35" s="40"/>
      <c r="L35" s="40"/>
      <c r="M35" s="303">
        <v>0</v>
      </c>
      <c r="N35" s="294"/>
      <c r="O35" s="294"/>
      <c r="P35" s="294"/>
      <c r="Q35" s="40"/>
      <c r="R35" s="41"/>
    </row>
    <row r="36" spans="2:18" s="1" customFormat="1" ht="14.45" hidden="1" customHeight="1">
      <c r="B36" s="39"/>
      <c r="C36" s="40"/>
      <c r="D36" s="40"/>
      <c r="E36" s="46" t="s">
        <v>44</v>
      </c>
      <c r="F36" s="47">
        <v>0.2</v>
      </c>
      <c r="G36" s="129" t="s">
        <v>41</v>
      </c>
      <c r="H36" s="303">
        <f>ROUND((((SUM(BH104:BH111)+SUM(BH130:BH370))+SUM(BH372:BH376))),2)</f>
        <v>0</v>
      </c>
      <c r="I36" s="294"/>
      <c r="J36" s="294"/>
      <c r="K36" s="40"/>
      <c r="L36" s="40"/>
      <c r="M36" s="303">
        <v>0</v>
      </c>
      <c r="N36" s="294"/>
      <c r="O36" s="294"/>
      <c r="P36" s="294"/>
      <c r="Q36" s="40"/>
      <c r="R36" s="41"/>
    </row>
    <row r="37" spans="2:18" s="1" customFormat="1" ht="14.45" hidden="1" customHeight="1">
      <c r="B37" s="39"/>
      <c r="C37" s="40"/>
      <c r="D37" s="40"/>
      <c r="E37" s="46" t="s">
        <v>45</v>
      </c>
      <c r="F37" s="47">
        <v>0</v>
      </c>
      <c r="G37" s="129" t="s">
        <v>41</v>
      </c>
      <c r="H37" s="303">
        <f>ROUND((((SUM(BI104:BI111)+SUM(BI130:BI370))+SUM(BI372:BI376))),2)</f>
        <v>0</v>
      </c>
      <c r="I37" s="294"/>
      <c r="J37" s="294"/>
      <c r="K37" s="40"/>
      <c r="L37" s="40"/>
      <c r="M37" s="303">
        <v>0</v>
      </c>
      <c r="N37" s="294"/>
      <c r="O37" s="294"/>
      <c r="P37" s="294"/>
      <c r="Q37" s="40"/>
      <c r="R37" s="41"/>
    </row>
    <row r="38" spans="2:18" s="1" customFormat="1" ht="6.9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2:18" s="1" customFormat="1" ht="25.35" customHeight="1">
      <c r="B39" s="39"/>
      <c r="C39" s="125"/>
      <c r="D39" s="130" t="s">
        <v>46</v>
      </c>
      <c r="E39" s="79"/>
      <c r="F39" s="79"/>
      <c r="G39" s="131" t="s">
        <v>47</v>
      </c>
      <c r="H39" s="132" t="s">
        <v>48</v>
      </c>
      <c r="I39" s="79"/>
      <c r="J39" s="79"/>
      <c r="K39" s="79"/>
      <c r="L39" s="304">
        <f>SUM(M31:M37)</f>
        <v>0</v>
      </c>
      <c r="M39" s="304"/>
      <c r="N39" s="304"/>
      <c r="O39" s="304"/>
      <c r="P39" s="305"/>
      <c r="Q39" s="125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s="1" customFormat="1" ht="14.45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2:18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 ht="15">
      <c r="B50" s="39"/>
      <c r="C50" s="40"/>
      <c r="D50" s="54" t="s">
        <v>49</v>
      </c>
      <c r="E50" s="55"/>
      <c r="F50" s="55"/>
      <c r="G50" s="55"/>
      <c r="H50" s="56"/>
      <c r="I50" s="40"/>
      <c r="J50" s="54" t="s">
        <v>50</v>
      </c>
      <c r="K50" s="55"/>
      <c r="L50" s="55"/>
      <c r="M50" s="55"/>
      <c r="N50" s="55"/>
      <c r="O50" s="55"/>
      <c r="P50" s="56"/>
      <c r="Q50" s="40"/>
      <c r="R50" s="41"/>
    </row>
    <row r="51" spans="2:18">
      <c r="B51" s="27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8"/>
    </row>
    <row r="52" spans="2:18">
      <c r="B52" s="27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8"/>
    </row>
    <row r="53" spans="2:18">
      <c r="B53" s="27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8"/>
    </row>
    <row r="54" spans="2:18">
      <c r="B54" s="27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8"/>
    </row>
    <row r="55" spans="2:18">
      <c r="B55" s="27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8"/>
    </row>
    <row r="56" spans="2:18">
      <c r="B56" s="27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8"/>
    </row>
    <row r="57" spans="2:18">
      <c r="B57" s="27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8"/>
    </row>
    <row r="58" spans="2:18">
      <c r="B58" s="27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8"/>
    </row>
    <row r="59" spans="2:18" s="1" customFormat="1" ht="15">
      <c r="B59" s="39"/>
      <c r="C59" s="40"/>
      <c r="D59" s="59" t="s">
        <v>51</v>
      </c>
      <c r="E59" s="60"/>
      <c r="F59" s="60"/>
      <c r="G59" s="61" t="s">
        <v>52</v>
      </c>
      <c r="H59" s="62"/>
      <c r="I59" s="40"/>
      <c r="J59" s="59" t="s">
        <v>51</v>
      </c>
      <c r="K59" s="60"/>
      <c r="L59" s="60"/>
      <c r="M59" s="60"/>
      <c r="N59" s="61" t="s">
        <v>52</v>
      </c>
      <c r="O59" s="60"/>
      <c r="P59" s="62"/>
      <c r="Q59" s="40"/>
      <c r="R59" s="41"/>
    </row>
    <row r="60" spans="2:18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 ht="15">
      <c r="B61" s="39"/>
      <c r="C61" s="40"/>
      <c r="D61" s="54" t="s">
        <v>53</v>
      </c>
      <c r="E61" s="55"/>
      <c r="F61" s="55"/>
      <c r="G61" s="55"/>
      <c r="H61" s="56"/>
      <c r="I61" s="40"/>
      <c r="J61" s="54" t="s">
        <v>54</v>
      </c>
      <c r="K61" s="55"/>
      <c r="L61" s="55"/>
      <c r="M61" s="55"/>
      <c r="N61" s="55"/>
      <c r="O61" s="55"/>
      <c r="P61" s="56"/>
      <c r="Q61" s="40"/>
      <c r="R61" s="41"/>
    </row>
    <row r="62" spans="2:18">
      <c r="B62" s="27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8"/>
    </row>
    <row r="63" spans="2:18">
      <c r="B63" s="27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8"/>
    </row>
    <row r="64" spans="2:18">
      <c r="B64" s="27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8"/>
    </row>
    <row r="65" spans="2:18">
      <c r="B65" s="27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8"/>
    </row>
    <row r="66" spans="2:18">
      <c r="B66" s="27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8"/>
    </row>
    <row r="67" spans="2:18">
      <c r="B67" s="27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8"/>
    </row>
    <row r="68" spans="2:18">
      <c r="B68" s="27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8"/>
    </row>
    <row r="69" spans="2:18">
      <c r="B69" s="27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8"/>
    </row>
    <row r="70" spans="2:18" s="1" customFormat="1" ht="15">
      <c r="B70" s="39"/>
      <c r="C70" s="40"/>
      <c r="D70" s="59" t="s">
        <v>51</v>
      </c>
      <c r="E70" s="60"/>
      <c r="F70" s="60"/>
      <c r="G70" s="61" t="s">
        <v>52</v>
      </c>
      <c r="H70" s="62"/>
      <c r="I70" s="40"/>
      <c r="J70" s="59" t="s">
        <v>51</v>
      </c>
      <c r="K70" s="60"/>
      <c r="L70" s="60"/>
      <c r="M70" s="60"/>
      <c r="N70" s="61" t="s">
        <v>52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0000000000003" customHeight="1">
      <c r="B76" s="39"/>
      <c r="C76" s="242" t="s">
        <v>148</v>
      </c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18</v>
      </c>
      <c r="D78" s="40"/>
      <c r="E78" s="40"/>
      <c r="F78" s="295" t="str">
        <f>F6</f>
        <v>Komunitné centrum Vyšný Orlík</v>
      </c>
      <c r="G78" s="296"/>
      <c r="H78" s="296"/>
      <c r="I78" s="296"/>
      <c r="J78" s="296"/>
      <c r="K78" s="296"/>
      <c r="L78" s="296"/>
      <c r="M78" s="296"/>
      <c r="N78" s="296"/>
      <c r="O78" s="296"/>
      <c r="P78" s="296"/>
      <c r="Q78" s="40"/>
      <c r="R78" s="41"/>
    </row>
    <row r="79" spans="2:18" ht="30" customHeight="1">
      <c r="B79" s="27"/>
      <c r="C79" s="34" t="s">
        <v>143</v>
      </c>
      <c r="D79" s="30"/>
      <c r="E79" s="30"/>
      <c r="F79" s="295" t="s">
        <v>144</v>
      </c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30"/>
      <c r="R79" s="28"/>
    </row>
    <row r="80" spans="2:18" s="1" customFormat="1" ht="36.950000000000003" customHeight="1">
      <c r="B80" s="39"/>
      <c r="C80" s="73" t="s">
        <v>145</v>
      </c>
      <c r="D80" s="40"/>
      <c r="E80" s="40"/>
      <c r="F80" s="244" t="str">
        <f>F8</f>
        <v>007 - Povrchové úpravy</v>
      </c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40"/>
      <c r="R80" s="41"/>
    </row>
    <row r="81" spans="2:47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1"/>
    </row>
    <row r="82" spans="2:47" s="1" customFormat="1" ht="18" customHeight="1">
      <c r="B82" s="39"/>
      <c r="C82" s="34" t="s">
        <v>22</v>
      </c>
      <c r="D82" s="40"/>
      <c r="E82" s="40"/>
      <c r="F82" s="32" t="str">
        <f>F10</f>
        <v>Vyšný Orlík</v>
      </c>
      <c r="G82" s="40"/>
      <c r="H82" s="40"/>
      <c r="I82" s="40"/>
      <c r="J82" s="40"/>
      <c r="K82" s="34" t="s">
        <v>24</v>
      </c>
      <c r="L82" s="40"/>
      <c r="M82" s="297" t="str">
        <f>IF(O10="","",O10)</f>
        <v/>
      </c>
      <c r="N82" s="297"/>
      <c r="O82" s="297"/>
      <c r="P82" s="297"/>
      <c r="Q82" s="40"/>
      <c r="R82" s="41"/>
    </row>
    <row r="83" spans="2:47" s="1" customFormat="1" ht="6.95" customHeight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1"/>
    </row>
    <row r="84" spans="2:47" s="1" customFormat="1" ht="15">
      <c r="B84" s="39"/>
      <c r="C84" s="34" t="s">
        <v>25</v>
      </c>
      <c r="D84" s="40"/>
      <c r="E84" s="40"/>
      <c r="F84" s="32" t="str">
        <f>E13</f>
        <v xml:space="preserve"> </v>
      </c>
      <c r="G84" s="40"/>
      <c r="H84" s="40"/>
      <c r="I84" s="40"/>
      <c r="J84" s="40"/>
      <c r="K84" s="34" t="s">
        <v>30</v>
      </c>
      <c r="L84" s="40"/>
      <c r="M84" s="250" t="str">
        <f>E19</f>
        <v>AIP projekt s.r.o.</v>
      </c>
      <c r="N84" s="250"/>
      <c r="O84" s="250"/>
      <c r="P84" s="250"/>
      <c r="Q84" s="250"/>
      <c r="R84" s="41"/>
    </row>
    <row r="85" spans="2:47" s="1" customFormat="1" ht="14.45" customHeight="1">
      <c r="B85" s="39"/>
      <c r="C85" s="34" t="s">
        <v>29</v>
      </c>
      <c r="D85" s="40"/>
      <c r="E85" s="40"/>
      <c r="F85" s="32" t="str">
        <f>IF(E16="","",E16)</f>
        <v/>
      </c>
      <c r="G85" s="40"/>
      <c r="H85" s="40"/>
      <c r="I85" s="40"/>
      <c r="J85" s="40"/>
      <c r="K85" s="34" t="s">
        <v>33</v>
      </c>
      <c r="L85" s="40"/>
      <c r="M85" s="250" t="str">
        <f>E22</f>
        <v>Ing. Matúš Holova</v>
      </c>
      <c r="N85" s="250"/>
      <c r="O85" s="250"/>
      <c r="P85" s="250"/>
      <c r="Q85" s="250"/>
      <c r="R85" s="41"/>
    </row>
    <row r="86" spans="2:47" s="1" customFormat="1" ht="10.35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1"/>
    </row>
    <row r="87" spans="2:47" s="1" customFormat="1" ht="29.25" customHeight="1">
      <c r="B87" s="39"/>
      <c r="C87" s="301" t="s">
        <v>149</v>
      </c>
      <c r="D87" s="302"/>
      <c r="E87" s="302"/>
      <c r="F87" s="302"/>
      <c r="G87" s="302"/>
      <c r="H87" s="125"/>
      <c r="I87" s="125"/>
      <c r="J87" s="125"/>
      <c r="K87" s="125"/>
      <c r="L87" s="125"/>
      <c r="M87" s="125"/>
      <c r="N87" s="301" t="s">
        <v>150</v>
      </c>
      <c r="O87" s="302"/>
      <c r="P87" s="302"/>
      <c r="Q87" s="302"/>
      <c r="R87" s="41"/>
    </row>
    <row r="88" spans="2:47" s="1" customFormat="1" ht="10.35" customHeight="1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1"/>
    </row>
    <row r="89" spans="2:47" s="1" customFormat="1" ht="29.25" customHeight="1">
      <c r="B89" s="39"/>
      <c r="C89" s="133" t="s">
        <v>151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226">
        <f>N130</f>
        <v>0</v>
      </c>
      <c r="O89" s="298"/>
      <c r="P89" s="298"/>
      <c r="Q89" s="298"/>
      <c r="R89" s="41"/>
      <c r="AU89" s="23" t="s">
        <v>152</v>
      </c>
    </row>
    <row r="90" spans="2:47" s="7" customFormat="1" ht="24.95" customHeight="1">
      <c r="B90" s="134"/>
      <c r="C90" s="135"/>
      <c r="D90" s="136" t="s">
        <v>153</v>
      </c>
      <c r="E90" s="135"/>
      <c r="F90" s="135"/>
      <c r="G90" s="135"/>
      <c r="H90" s="135"/>
      <c r="I90" s="135"/>
      <c r="J90" s="135"/>
      <c r="K90" s="135"/>
      <c r="L90" s="135"/>
      <c r="M90" s="135"/>
      <c r="N90" s="291">
        <f>N131</f>
        <v>0</v>
      </c>
      <c r="O90" s="300"/>
      <c r="P90" s="300"/>
      <c r="Q90" s="300"/>
      <c r="R90" s="137"/>
    </row>
    <row r="91" spans="2:47" s="8" customFormat="1" ht="19.899999999999999" customHeight="1">
      <c r="B91" s="138"/>
      <c r="C91" s="103"/>
      <c r="D91" s="114" t="s">
        <v>155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1">
        <f>N132</f>
        <v>0</v>
      </c>
      <c r="O91" s="222"/>
      <c r="P91" s="222"/>
      <c r="Q91" s="222"/>
      <c r="R91" s="139"/>
    </row>
    <row r="92" spans="2:47" s="8" customFormat="1" ht="19.899999999999999" customHeight="1">
      <c r="B92" s="138"/>
      <c r="C92" s="103"/>
      <c r="D92" s="114" t="s">
        <v>156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1">
        <f>N136</f>
        <v>0</v>
      </c>
      <c r="O92" s="222"/>
      <c r="P92" s="222"/>
      <c r="Q92" s="222"/>
      <c r="R92" s="139"/>
    </row>
    <row r="93" spans="2:47" s="8" customFormat="1" ht="19.899999999999999" customHeight="1">
      <c r="B93" s="138"/>
      <c r="C93" s="103"/>
      <c r="D93" s="114" t="s">
        <v>157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21">
        <f>N228</f>
        <v>0</v>
      </c>
      <c r="O93" s="222"/>
      <c r="P93" s="222"/>
      <c r="Q93" s="222"/>
      <c r="R93" s="139"/>
    </row>
    <row r="94" spans="2:47" s="8" customFormat="1" ht="19.899999999999999" customHeight="1">
      <c r="B94" s="138"/>
      <c r="C94" s="103"/>
      <c r="D94" s="114" t="s">
        <v>779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21">
        <f>N232</f>
        <v>0</v>
      </c>
      <c r="O94" s="222"/>
      <c r="P94" s="222"/>
      <c r="Q94" s="222"/>
      <c r="R94" s="139"/>
    </row>
    <row r="95" spans="2:47" s="7" customFormat="1" ht="24.95" customHeight="1">
      <c r="B95" s="134"/>
      <c r="C95" s="135"/>
      <c r="D95" s="136" t="s">
        <v>158</v>
      </c>
      <c r="E95" s="135"/>
      <c r="F95" s="135"/>
      <c r="G95" s="135"/>
      <c r="H95" s="135"/>
      <c r="I95" s="135"/>
      <c r="J95" s="135"/>
      <c r="K95" s="135"/>
      <c r="L95" s="135"/>
      <c r="M95" s="135"/>
      <c r="N95" s="291">
        <f>N234</f>
        <v>0</v>
      </c>
      <c r="O95" s="300"/>
      <c r="P95" s="300"/>
      <c r="Q95" s="300"/>
      <c r="R95" s="137"/>
    </row>
    <row r="96" spans="2:47" s="8" customFormat="1" ht="19.899999999999999" customHeight="1">
      <c r="B96" s="138"/>
      <c r="C96" s="103"/>
      <c r="D96" s="114" t="s">
        <v>1055</v>
      </c>
      <c r="E96" s="103"/>
      <c r="F96" s="103"/>
      <c r="G96" s="103"/>
      <c r="H96" s="103"/>
      <c r="I96" s="103"/>
      <c r="J96" s="103"/>
      <c r="K96" s="103"/>
      <c r="L96" s="103"/>
      <c r="M96" s="103"/>
      <c r="N96" s="221">
        <f>N235</f>
        <v>0</v>
      </c>
      <c r="O96" s="222"/>
      <c r="P96" s="222"/>
      <c r="Q96" s="222"/>
      <c r="R96" s="139"/>
    </row>
    <row r="97" spans="2:65" s="8" customFormat="1" ht="19.899999999999999" customHeight="1">
      <c r="B97" s="138"/>
      <c r="C97" s="103"/>
      <c r="D97" s="114" t="s">
        <v>780</v>
      </c>
      <c r="E97" s="103"/>
      <c r="F97" s="103"/>
      <c r="G97" s="103"/>
      <c r="H97" s="103"/>
      <c r="I97" s="103"/>
      <c r="J97" s="103"/>
      <c r="K97" s="103"/>
      <c r="L97" s="103"/>
      <c r="M97" s="103"/>
      <c r="N97" s="221">
        <f>N239</f>
        <v>0</v>
      </c>
      <c r="O97" s="222"/>
      <c r="P97" s="222"/>
      <c r="Q97" s="222"/>
      <c r="R97" s="139"/>
    </row>
    <row r="98" spans="2:65" s="8" customFormat="1" ht="19.899999999999999" customHeight="1">
      <c r="B98" s="138"/>
      <c r="C98" s="103"/>
      <c r="D98" s="114" t="s">
        <v>1305</v>
      </c>
      <c r="E98" s="103"/>
      <c r="F98" s="103"/>
      <c r="G98" s="103"/>
      <c r="H98" s="103"/>
      <c r="I98" s="103"/>
      <c r="J98" s="103"/>
      <c r="K98" s="103"/>
      <c r="L98" s="103"/>
      <c r="M98" s="103"/>
      <c r="N98" s="221">
        <f>N250</f>
        <v>0</v>
      </c>
      <c r="O98" s="222"/>
      <c r="P98" s="222"/>
      <c r="Q98" s="222"/>
      <c r="R98" s="139"/>
    </row>
    <row r="99" spans="2:65" s="8" customFormat="1" ht="19.899999999999999" customHeight="1">
      <c r="B99" s="138"/>
      <c r="C99" s="103"/>
      <c r="D99" s="114" t="s">
        <v>1306</v>
      </c>
      <c r="E99" s="103"/>
      <c r="F99" s="103"/>
      <c r="G99" s="103"/>
      <c r="H99" s="103"/>
      <c r="I99" s="103"/>
      <c r="J99" s="103"/>
      <c r="K99" s="103"/>
      <c r="L99" s="103"/>
      <c r="M99" s="103"/>
      <c r="N99" s="221">
        <f>N295</f>
        <v>0</v>
      </c>
      <c r="O99" s="222"/>
      <c r="P99" s="222"/>
      <c r="Q99" s="222"/>
      <c r="R99" s="139"/>
    </row>
    <row r="100" spans="2:65" s="8" customFormat="1" ht="19.899999999999999" customHeight="1">
      <c r="B100" s="138"/>
      <c r="C100" s="103"/>
      <c r="D100" s="114" t="s">
        <v>1307</v>
      </c>
      <c r="E100" s="103"/>
      <c r="F100" s="103"/>
      <c r="G100" s="103"/>
      <c r="H100" s="103"/>
      <c r="I100" s="103"/>
      <c r="J100" s="103"/>
      <c r="K100" s="103"/>
      <c r="L100" s="103"/>
      <c r="M100" s="103"/>
      <c r="N100" s="221">
        <f>N321</f>
        <v>0</v>
      </c>
      <c r="O100" s="222"/>
      <c r="P100" s="222"/>
      <c r="Q100" s="222"/>
      <c r="R100" s="139"/>
    </row>
    <row r="101" spans="2:65" s="8" customFormat="1" ht="19.899999999999999" customHeight="1">
      <c r="B101" s="138"/>
      <c r="C101" s="103"/>
      <c r="D101" s="114" t="s">
        <v>781</v>
      </c>
      <c r="E101" s="103"/>
      <c r="F101" s="103"/>
      <c r="G101" s="103"/>
      <c r="H101" s="103"/>
      <c r="I101" s="103"/>
      <c r="J101" s="103"/>
      <c r="K101" s="103"/>
      <c r="L101" s="103"/>
      <c r="M101" s="103"/>
      <c r="N101" s="221">
        <f>N361</f>
        <v>0</v>
      </c>
      <c r="O101" s="222"/>
      <c r="P101" s="222"/>
      <c r="Q101" s="222"/>
      <c r="R101" s="139"/>
    </row>
    <row r="102" spans="2:65" s="7" customFormat="1" ht="21.75" customHeight="1">
      <c r="B102" s="134"/>
      <c r="C102" s="135"/>
      <c r="D102" s="136" t="s">
        <v>168</v>
      </c>
      <c r="E102" s="135"/>
      <c r="F102" s="135"/>
      <c r="G102" s="135"/>
      <c r="H102" s="135"/>
      <c r="I102" s="135"/>
      <c r="J102" s="135"/>
      <c r="K102" s="135"/>
      <c r="L102" s="135"/>
      <c r="M102" s="135"/>
      <c r="N102" s="290">
        <f>N371</f>
        <v>0</v>
      </c>
      <c r="O102" s="300"/>
      <c r="P102" s="300"/>
      <c r="Q102" s="300"/>
      <c r="R102" s="137"/>
    </row>
    <row r="103" spans="2:65" s="1" customFormat="1" ht="21.75" customHeight="1"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1"/>
    </row>
    <row r="104" spans="2:65" s="1" customFormat="1" ht="29.25" customHeight="1">
      <c r="B104" s="39"/>
      <c r="C104" s="133" t="s">
        <v>169</v>
      </c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298">
        <f>ROUND(N105+N106+N107+N108+N109+N110,2)</f>
        <v>0</v>
      </c>
      <c r="O104" s="299"/>
      <c r="P104" s="299"/>
      <c r="Q104" s="299"/>
      <c r="R104" s="41"/>
      <c r="T104" s="140"/>
      <c r="U104" s="141" t="s">
        <v>39</v>
      </c>
    </row>
    <row r="105" spans="2:65" s="1" customFormat="1" ht="18" customHeight="1">
      <c r="B105" s="142"/>
      <c r="C105" s="143"/>
      <c r="D105" s="257" t="s">
        <v>170</v>
      </c>
      <c r="E105" s="292"/>
      <c r="F105" s="292"/>
      <c r="G105" s="292"/>
      <c r="H105" s="292"/>
      <c r="I105" s="143"/>
      <c r="J105" s="143"/>
      <c r="K105" s="143"/>
      <c r="L105" s="143"/>
      <c r="M105" s="143"/>
      <c r="N105" s="231">
        <f>ROUND(N89*T105,2)</f>
        <v>0</v>
      </c>
      <c r="O105" s="293"/>
      <c r="P105" s="293"/>
      <c r="Q105" s="293"/>
      <c r="R105" s="145"/>
      <c r="S105" s="146"/>
      <c r="T105" s="147"/>
      <c r="U105" s="148" t="s">
        <v>42</v>
      </c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9" t="s">
        <v>171</v>
      </c>
      <c r="AZ105" s="146"/>
      <c r="BA105" s="146"/>
      <c r="BB105" s="146"/>
      <c r="BC105" s="146"/>
      <c r="BD105" s="146"/>
      <c r="BE105" s="150">
        <f t="shared" ref="BE105:BE110" si="0">IF(U105="základná",N105,0)</f>
        <v>0</v>
      </c>
      <c r="BF105" s="150">
        <f t="shared" ref="BF105:BF110" si="1">IF(U105="znížená",N105,0)</f>
        <v>0</v>
      </c>
      <c r="BG105" s="150">
        <f t="shared" ref="BG105:BG110" si="2">IF(U105="zákl. prenesená",N105,0)</f>
        <v>0</v>
      </c>
      <c r="BH105" s="150">
        <f t="shared" ref="BH105:BH110" si="3">IF(U105="zníž. prenesená",N105,0)</f>
        <v>0</v>
      </c>
      <c r="BI105" s="150">
        <f t="shared" ref="BI105:BI110" si="4">IF(U105="nulová",N105,0)</f>
        <v>0</v>
      </c>
      <c r="BJ105" s="149" t="s">
        <v>87</v>
      </c>
      <c r="BK105" s="146"/>
      <c r="BL105" s="146"/>
      <c r="BM105" s="146"/>
    </row>
    <row r="106" spans="2:65" s="1" customFormat="1" ht="18" customHeight="1">
      <c r="B106" s="142"/>
      <c r="C106" s="143"/>
      <c r="D106" s="257" t="s">
        <v>172</v>
      </c>
      <c r="E106" s="292"/>
      <c r="F106" s="292"/>
      <c r="G106" s="292"/>
      <c r="H106" s="292"/>
      <c r="I106" s="143"/>
      <c r="J106" s="143"/>
      <c r="K106" s="143"/>
      <c r="L106" s="143"/>
      <c r="M106" s="143"/>
      <c r="N106" s="231">
        <f>ROUND(N89*T106,2)</f>
        <v>0</v>
      </c>
      <c r="O106" s="293"/>
      <c r="P106" s="293"/>
      <c r="Q106" s="293"/>
      <c r="R106" s="145"/>
      <c r="S106" s="146"/>
      <c r="T106" s="147"/>
      <c r="U106" s="148" t="s">
        <v>42</v>
      </c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9" t="s">
        <v>171</v>
      </c>
      <c r="AZ106" s="146"/>
      <c r="BA106" s="146"/>
      <c r="BB106" s="146"/>
      <c r="BC106" s="146"/>
      <c r="BD106" s="146"/>
      <c r="BE106" s="150">
        <f t="shared" si="0"/>
        <v>0</v>
      </c>
      <c r="BF106" s="150">
        <f t="shared" si="1"/>
        <v>0</v>
      </c>
      <c r="BG106" s="150">
        <f t="shared" si="2"/>
        <v>0</v>
      </c>
      <c r="BH106" s="150">
        <f t="shared" si="3"/>
        <v>0</v>
      </c>
      <c r="BI106" s="150">
        <f t="shared" si="4"/>
        <v>0</v>
      </c>
      <c r="BJ106" s="149" t="s">
        <v>87</v>
      </c>
      <c r="BK106" s="146"/>
      <c r="BL106" s="146"/>
      <c r="BM106" s="146"/>
    </row>
    <row r="107" spans="2:65" s="1" customFormat="1" ht="18" customHeight="1">
      <c r="B107" s="142"/>
      <c r="C107" s="143"/>
      <c r="D107" s="257" t="s">
        <v>173</v>
      </c>
      <c r="E107" s="292"/>
      <c r="F107" s="292"/>
      <c r="G107" s="292"/>
      <c r="H107" s="292"/>
      <c r="I107" s="143"/>
      <c r="J107" s="143"/>
      <c r="K107" s="143"/>
      <c r="L107" s="143"/>
      <c r="M107" s="143"/>
      <c r="N107" s="231">
        <f>ROUND(N89*T107,2)</f>
        <v>0</v>
      </c>
      <c r="O107" s="293"/>
      <c r="P107" s="293"/>
      <c r="Q107" s="293"/>
      <c r="R107" s="145"/>
      <c r="S107" s="146"/>
      <c r="T107" s="147"/>
      <c r="U107" s="148" t="s">
        <v>42</v>
      </c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9" t="s">
        <v>171</v>
      </c>
      <c r="AZ107" s="146"/>
      <c r="BA107" s="146"/>
      <c r="BB107" s="146"/>
      <c r="BC107" s="146"/>
      <c r="BD107" s="146"/>
      <c r="BE107" s="150">
        <f t="shared" si="0"/>
        <v>0</v>
      </c>
      <c r="BF107" s="150">
        <f t="shared" si="1"/>
        <v>0</v>
      </c>
      <c r="BG107" s="150">
        <f t="shared" si="2"/>
        <v>0</v>
      </c>
      <c r="BH107" s="150">
        <f t="shared" si="3"/>
        <v>0</v>
      </c>
      <c r="BI107" s="150">
        <f t="shared" si="4"/>
        <v>0</v>
      </c>
      <c r="BJ107" s="149" t="s">
        <v>87</v>
      </c>
      <c r="BK107" s="146"/>
      <c r="BL107" s="146"/>
      <c r="BM107" s="146"/>
    </row>
    <row r="108" spans="2:65" s="1" customFormat="1" ht="18" customHeight="1">
      <c r="B108" s="142"/>
      <c r="C108" s="143"/>
      <c r="D108" s="257" t="s">
        <v>174</v>
      </c>
      <c r="E108" s="292"/>
      <c r="F108" s="292"/>
      <c r="G108" s="292"/>
      <c r="H108" s="292"/>
      <c r="I108" s="143"/>
      <c r="J108" s="143"/>
      <c r="K108" s="143"/>
      <c r="L108" s="143"/>
      <c r="M108" s="143"/>
      <c r="N108" s="231">
        <f>ROUND(N89*T108,2)</f>
        <v>0</v>
      </c>
      <c r="O108" s="293"/>
      <c r="P108" s="293"/>
      <c r="Q108" s="293"/>
      <c r="R108" s="145"/>
      <c r="S108" s="146"/>
      <c r="T108" s="147"/>
      <c r="U108" s="148" t="s">
        <v>42</v>
      </c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9" t="s">
        <v>171</v>
      </c>
      <c r="AZ108" s="146"/>
      <c r="BA108" s="146"/>
      <c r="BB108" s="146"/>
      <c r="BC108" s="146"/>
      <c r="BD108" s="146"/>
      <c r="BE108" s="150">
        <f t="shared" si="0"/>
        <v>0</v>
      </c>
      <c r="BF108" s="150">
        <f t="shared" si="1"/>
        <v>0</v>
      </c>
      <c r="BG108" s="150">
        <f t="shared" si="2"/>
        <v>0</v>
      </c>
      <c r="BH108" s="150">
        <f t="shared" si="3"/>
        <v>0</v>
      </c>
      <c r="BI108" s="150">
        <f t="shared" si="4"/>
        <v>0</v>
      </c>
      <c r="BJ108" s="149" t="s">
        <v>87</v>
      </c>
      <c r="BK108" s="146"/>
      <c r="BL108" s="146"/>
      <c r="BM108" s="146"/>
    </row>
    <row r="109" spans="2:65" s="1" customFormat="1" ht="18" customHeight="1">
      <c r="B109" s="142"/>
      <c r="C109" s="143"/>
      <c r="D109" s="257" t="s">
        <v>175</v>
      </c>
      <c r="E109" s="292"/>
      <c r="F109" s="292"/>
      <c r="G109" s="292"/>
      <c r="H109" s="292"/>
      <c r="I109" s="143"/>
      <c r="J109" s="143"/>
      <c r="K109" s="143"/>
      <c r="L109" s="143"/>
      <c r="M109" s="143"/>
      <c r="N109" s="231">
        <f>ROUND(N89*T109,2)</f>
        <v>0</v>
      </c>
      <c r="O109" s="293"/>
      <c r="P109" s="293"/>
      <c r="Q109" s="293"/>
      <c r="R109" s="145"/>
      <c r="S109" s="146"/>
      <c r="T109" s="147"/>
      <c r="U109" s="148" t="s">
        <v>42</v>
      </c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9" t="s">
        <v>171</v>
      </c>
      <c r="AZ109" s="146"/>
      <c r="BA109" s="146"/>
      <c r="BB109" s="146"/>
      <c r="BC109" s="146"/>
      <c r="BD109" s="146"/>
      <c r="BE109" s="150">
        <f t="shared" si="0"/>
        <v>0</v>
      </c>
      <c r="BF109" s="150">
        <f t="shared" si="1"/>
        <v>0</v>
      </c>
      <c r="BG109" s="150">
        <f t="shared" si="2"/>
        <v>0</v>
      </c>
      <c r="BH109" s="150">
        <f t="shared" si="3"/>
        <v>0</v>
      </c>
      <c r="BI109" s="150">
        <f t="shared" si="4"/>
        <v>0</v>
      </c>
      <c r="BJ109" s="149" t="s">
        <v>87</v>
      </c>
      <c r="BK109" s="146"/>
      <c r="BL109" s="146"/>
      <c r="BM109" s="146"/>
    </row>
    <row r="110" spans="2:65" s="1" customFormat="1" ht="18" customHeight="1">
      <c r="B110" s="142"/>
      <c r="C110" s="143"/>
      <c r="D110" s="144" t="s">
        <v>176</v>
      </c>
      <c r="E110" s="143"/>
      <c r="F110" s="143"/>
      <c r="G110" s="143"/>
      <c r="H110" s="143"/>
      <c r="I110" s="143"/>
      <c r="J110" s="143"/>
      <c r="K110" s="143"/>
      <c r="L110" s="143"/>
      <c r="M110" s="143"/>
      <c r="N110" s="231">
        <f>ROUND(N89*T110,2)</f>
        <v>0</v>
      </c>
      <c r="O110" s="293"/>
      <c r="P110" s="293"/>
      <c r="Q110" s="293"/>
      <c r="R110" s="145"/>
      <c r="S110" s="146"/>
      <c r="T110" s="151"/>
      <c r="U110" s="152" t="s">
        <v>42</v>
      </c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9" t="s">
        <v>177</v>
      </c>
      <c r="AZ110" s="146"/>
      <c r="BA110" s="146"/>
      <c r="BB110" s="146"/>
      <c r="BC110" s="146"/>
      <c r="BD110" s="146"/>
      <c r="BE110" s="150">
        <f t="shared" si="0"/>
        <v>0</v>
      </c>
      <c r="BF110" s="150">
        <f t="shared" si="1"/>
        <v>0</v>
      </c>
      <c r="BG110" s="150">
        <f t="shared" si="2"/>
        <v>0</v>
      </c>
      <c r="BH110" s="150">
        <f t="shared" si="3"/>
        <v>0</v>
      </c>
      <c r="BI110" s="150">
        <f t="shared" si="4"/>
        <v>0</v>
      </c>
      <c r="BJ110" s="149" t="s">
        <v>87</v>
      </c>
      <c r="BK110" s="146"/>
      <c r="BL110" s="146"/>
      <c r="BM110" s="146"/>
    </row>
    <row r="111" spans="2:65" s="1" customFormat="1"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1"/>
    </row>
    <row r="112" spans="2:65" s="1" customFormat="1" ht="29.25" customHeight="1">
      <c r="B112" s="39"/>
      <c r="C112" s="124" t="s">
        <v>136</v>
      </c>
      <c r="D112" s="125"/>
      <c r="E112" s="125"/>
      <c r="F112" s="125"/>
      <c r="G112" s="125"/>
      <c r="H112" s="125"/>
      <c r="I112" s="125"/>
      <c r="J112" s="125"/>
      <c r="K112" s="125"/>
      <c r="L112" s="232">
        <f>ROUND(SUM(N89+N104),2)</f>
        <v>0</v>
      </c>
      <c r="M112" s="232"/>
      <c r="N112" s="232"/>
      <c r="O112" s="232"/>
      <c r="P112" s="232"/>
      <c r="Q112" s="232"/>
      <c r="R112" s="41"/>
    </row>
    <row r="113" spans="2:18" s="1" customFormat="1" ht="6.95" customHeight="1">
      <c r="B113" s="63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5"/>
    </row>
    <row r="117" spans="2:18" s="1" customFormat="1" ht="6.95" customHeight="1">
      <c r="B117" s="66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8"/>
    </row>
    <row r="118" spans="2:18" s="1" customFormat="1" ht="36.950000000000003" customHeight="1">
      <c r="B118" s="39"/>
      <c r="C118" s="242" t="s">
        <v>178</v>
      </c>
      <c r="D118" s="294"/>
      <c r="E118" s="294"/>
      <c r="F118" s="294"/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  <c r="Q118" s="294"/>
      <c r="R118" s="41"/>
    </row>
    <row r="119" spans="2:18" s="1" customFormat="1" ht="6.95" customHeight="1"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1"/>
    </row>
    <row r="120" spans="2:18" s="1" customFormat="1" ht="30" customHeight="1">
      <c r="B120" s="39"/>
      <c r="C120" s="34" t="s">
        <v>18</v>
      </c>
      <c r="D120" s="40"/>
      <c r="E120" s="40"/>
      <c r="F120" s="295" t="str">
        <f>F6</f>
        <v>Komunitné centrum Vyšný Orlík</v>
      </c>
      <c r="G120" s="296"/>
      <c r="H120" s="296"/>
      <c r="I120" s="296"/>
      <c r="J120" s="296"/>
      <c r="K120" s="296"/>
      <c r="L120" s="296"/>
      <c r="M120" s="296"/>
      <c r="N120" s="296"/>
      <c r="O120" s="296"/>
      <c r="P120" s="296"/>
      <c r="Q120" s="40"/>
      <c r="R120" s="41"/>
    </row>
    <row r="121" spans="2:18" ht="30" customHeight="1">
      <c r="B121" s="27"/>
      <c r="C121" s="34" t="s">
        <v>143</v>
      </c>
      <c r="D121" s="30"/>
      <c r="E121" s="30"/>
      <c r="F121" s="295" t="s">
        <v>144</v>
      </c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30"/>
      <c r="R121" s="28"/>
    </row>
    <row r="122" spans="2:18" s="1" customFormat="1" ht="36.950000000000003" customHeight="1">
      <c r="B122" s="39"/>
      <c r="C122" s="73" t="s">
        <v>145</v>
      </c>
      <c r="D122" s="40"/>
      <c r="E122" s="40"/>
      <c r="F122" s="244" t="str">
        <f>F8</f>
        <v>007 - Povrchové úpravy</v>
      </c>
      <c r="G122" s="294"/>
      <c r="H122" s="294"/>
      <c r="I122" s="294"/>
      <c r="J122" s="294"/>
      <c r="K122" s="294"/>
      <c r="L122" s="294"/>
      <c r="M122" s="294"/>
      <c r="N122" s="294"/>
      <c r="O122" s="294"/>
      <c r="P122" s="294"/>
      <c r="Q122" s="40"/>
      <c r="R122" s="41"/>
    </row>
    <row r="123" spans="2:18" s="1" customFormat="1" ht="6.95" customHeight="1"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1"/>
    </row>
    <row r="124" spans="2:18" s="1" customFormat="1" ht="18" customHeight="1">
      <c r="B124" s="39"/>
      <c r="C124" s="34" t="s">
        <v>22</v>
      </c>
      <c r="D124" s="40"/>
      <c r="E124" s="40"/>
      <c r="F124" s="32" t="str">
        <f>F10</f>
        <v>Vyšný Orlík</v>
      </c>
      <c r="G124" s="40"/>
      <c r="H124" s="40"/>
      <c r="I124" s="40"/>
      <c r="J124" s="40"/>
      <c r="K124" s="34" t="s">
        <v>24</v>
      </c>
      <c r="L124" s="40"/>
      <c r="M124" s="297" t="str">
        <f>IF(O10="","",O10)</f>
        <v/>
      </c>
      <c r="N124" s="297"/>
      <c r="O124" s="297"/>
      <c r="P124" s="297"/>
      <c r="Q124" s="40"/>
      <c r="R124" s="41"/>
    </row>
    <row r="125" spans="2:18" s="1" customFormat="1" ht="6.95" customHeight="1"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1"/>
    </row>
    <row r="126" spans="2:18" s="1" customFormat="1" ht="15">
      <c r="B126" s="39"/>
      <c r="C126" s="34" t="s">
        <v>25</v>
      </c>
      <c r="D126" s="40"/>
      <c r="E126" s="40"/>
      <c r="F126" s="32" t="str">
        <f>E13</f>
        <v xml:space="preserve"> </v>
      </c>
      <c r="G126" s="40"/>
      <c r="H126" s="40"/>
      <c r="I126" s="40"/>
      <c r="J126" s="40"/>
      <c r="K126" s="34" t="s">
        <v>30</v>
      </c>
      <c r="L126" s="40"/>
      <c r="M126" s="250" t="str">
        <f>E19</f>
        <v>AIP projekt s.r.o.</v>
      </c>
      <c r="N126" s="250"/>
      <c r="O126" s="250"/>
      <c r="P126" s="250"/>
      <c r="Q126" s="250"/>
      <c r="R126" s="41"/>
    </row>
    <row r="127" spans="2:18" s="1" customFormat="1" ht="14.45" customHeight="1">
      <c r="B127" s="39"/>
      <c r="C127" s="34" t="s">
        <v>29</v>
      </c>
      <c r="D127" s="40"/>
      <c r="E127" s="40"/>
      <c r="F127" s="32" t="str">
        <f>IF(E16="","",E16)</f>
        <v/>
      </c>
      <c r="G127" s="40"/>
      <c r="H127" s="40"/>
      <c r="I127" s="40"/>
      <c r="J127" s="40"/>
      <c r="K127" s="34" t="s">
        <v>33</v>
      </c>
      <c r="L127" s="40"/>
      <c r="M127" s="250" t="str">
        <f>E22</f>
        <v>Ing. Matúš Holova</v>
      </c>
      <c r="N127" s="250"/>
      <c r="O127" s="250"/>
      <c r="P127" s="250"/>
      <c r="Q127" s="250"/>
      <c r="R127" s="41"/>
    </row>
    <row r="128" spans="2:18" s="1" customFormat="1" ht="10.35" customHeight="1"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1"/>
    </row>
    <row r="129" spans="2:65" s="9" customFormat="1" ht="29.25" customHeight="1">
      <c r="B129" s="153"/>
      <c r="C129" s="154" t="s">
        <v>179</v>
      </c>
      <c r="D129" s="155" t="s">
        <v>180</v>
      </c>
      <c r="E129" s="155" t="s">
        <v>57</v>
      </c>
      <c r="F129" s="286" t="s">
        <v>181</v>
      </c>
      <c r="G129" s="286"/>
      <c r="H129" s="286"/>
      <c r="I129" s="286"/>
      <c r="J129" s="155" t="s">
        <v>182</v>
      </c>
      <c r="K129" s="155" t="s">
        <v>183</v>
      </c>
      <c r="L129" s="286" t="s">
        <v>184</v>
      </c>
      <c r="M129" s="286"/>
      <c r="N129" s="286" t="s">
        <v>150</v>
      </c>
      <c r="O129" s="286"/>
      <c r="P129" s="286"/>
      <c r="Q129" s="287"/>
      <c r="R129" s="156"/>
      <c r="T129" s="80" t="s">
        <v>185</v>
      </c>
      <c r="U129" s="81" t="s">
        <v>39</v>
      </c>
      <c r="V129" s="81" t="s">
        <v>186</v>
      </c>
      <c r="W129" s="81" t="s">
        <v>187</v>
      </c>
      <c r="X129" s="81" t="s">
        <v>188</v>
      </c>
      <c r="Y129" s="81" t="s">
        <v>189</v>
      </c>
      <c r="Z129" s="81" t="s">
        <v>190</v>
      </c>
      <c r="AA129" s="82" t="s">
        <v>191</v>
      </c>
    </row>
    <row r="130" spans="2:65" s="1" customFormat="1" ht="29.25" customHeight="1">
      <c r="B130" s="39"/>
      <c r="C130" s="84" t="s">
        <v>147</v>
      </c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288">
        <f>BK130</f>
        <v>0</v>
      </c>
      <c r="O130" s="289"/>
      <c r="P130" s="289"/>
      <c r="Q130" s="289"/>
      <c r="R130" s="41"/>
      <c r="T130" s="83"/>
      <c r="U130" s="55"/>
      <c r="V130" s="55"/>
      <c r="W130" s="157">
        <f>W131+W234+W371</f>
        <v>0</v>
      </c>
      <c r="X130" s="55"/>
      <c r="Y130" s="157">
        <f>Y131+Y234+Y371</f>
        <v>43.162517219999998</v>
      </c>
      <c r="Z130" s="55"/>
      <c r="AA130" s="158">
        <f>AA131+AA234+AA371</f>
        <v>0</v>
      </c>
      <c r="AT130" s="23" t="s">
        <v>74</v>
      </c>
      <c r="AU130" s="23" t="s">
        <v>152</v>
      </c>
      <c r="BK130" s="159">
        <f>BK131+BK234+BK371</f>
        <v>0</v>
      </c>
    </row>
    <row r="131" spans="2:65" s="10" customFormat="1" ht="37.35" customHeight="1">
      <c r="B131" s="160"/>
      <c r="C131" s="161"/>
      <c r="D131" s="162" t="s">
        <v>153</v>
      </c>
      <c r="E131" s="162"/>
      <c r="F131" s="162"/>
      <c r="G131" s="162"/>
      <c r="H131" s="162"/>
      <c r="I131" s="162"/>
      <c r="J131" s="162"/>
      <c r="K131" s="162"/>
      <c r="L131" s="162"/>
      <c r="M131" s="162"/>
      <c r="N131" s="290">
        <f>BK131</f>
        <v>0</v>
      </c>
      <c r="O131" s="291"/>
      <c r="P131" s="291"/>
      <c r="Q131" s="291"/>
      <c r="R131" s="163"/>
      <c r="T131" s="164"/>
      <c r="U131" s="161"/>
      <c r="V131" s="161"/>
      <c r="W131" s="165">
        <f>W132+W136+W228+W232</f>
        <v>0</v>
      </c>
      <c r="X131" s="161"/>
      <c r="Y131" s="165">
        <f>Y132+Y136+Y228+Y232</f>
        <v>21.833182499999999</v>
      </c>
      <c r="Z131" s="161"/>
      <c r="AA131" s="166">
        <f>AA132+AA136+AA228+AA232</f>
        <v>0</v>
      </c>
      <c r="AR131" s="167" t="s">
        <v>82</v>
      </c>
      <c r="AT131" s="168" t="s">
        <v>74</v>
      </c>
      <c r="AU131" s="168" t="s">
        <v>75</v>
      </c>
      <c r="AY131" s="167" t="s">
        <v>192</v>
      </c>
      <c r="BK131" s="169">
        <f>BK132+BK136+BK228+BK232</f>
        <v>0</v>
      </c>
    </row>
    <row r="132" spans="2:65" s="10" customFormat="1" ht="19.899999999999999" customHeight="1">
      <c r="B132" s="160"/>
      <c r="C132" s="161"/>
      <c r="D132" s="170" t="s">
        <v>155</v>
      </c>
      <c r="E132" s="170"/>
      <c r="F132" s="170"/>
      <c r="G132" s="170"/>
      <c r="H132" s="170"/>
      <c r="I132" s="170"/>
      <c r="J132" s="170"/>
      <c r="K132" s="170"/>
      <c r="L132" s="170"/>
      <c r="M132" s="170"/>
      <c r="N132" s="280">
        <f>BK132</f>
        <v>0</v>
      </c>
      <c r="O132" s="281"/>
      <c r="P132" s="281"/>
      <c r="Q132" s="281"/>
      <c r="R132" s="163"/>
      <c r="T132" s="164"/>
      <c r="U132" s="161"/>
      <c r="V132" s="161"/>
      <c r="W132" s="165">
        <f>SUM(W133:W135)</f>
        <v>0</v>
      </c>
      <c r="X132" s="161"/>
      <c r="Y132" s="165">
        <f>SUM(Y133:Y135)</f>
        <v>0.71759355000000002</v>
      </c>
      <c r="Z132" s="161"/>
      <c r="AA132" s="166">
        <f>SUM(AA133:AA135)</f>
        <v>0</v>
      </c>
      <c r="AR132" s="167" t="s">
        <v>82</v>
      </c>
      <c r="AT132" s="168" t="s">
        <v>74</v>
      </c>
      <c r="AU132" s="168" t="s">
        <v>82</v>
      </c>
      <c r="AY132" s="167" t="s">
        <v>192</v>
      </c>
      <c r="BK132" s="169">
        <f>SUM(BK133:BK135)</f>
        <v>0</v>
      </c>
    </row>
    <row r="133" spans="2:65" s="1" customFormat="1" ht="38.25" customHeight="1">
      <c r="B133" s="142"/>
      <c r="C133" s="171" t="s">
        <v>82</v>
      </c>
      <c r="D133" s="171" t="s">
        <v>193</v>
      </c>
      <c r="E133" s="172" t="s">
        <v>1308</v>
      </c>
      <c r="F133" s="268" t="s">
        <v>1309</v>
      </c>
      <c r="G133" s="268"/>
      <c r="H133" s="268"/>
      <c r="I133" s="268"/>
      <c r="J133" s="173" t="s">
        <v>213</v>
      </c>
      <c r="K133" s="174">
        <v>0.443</v>
      </c>
      <c r="L133" s="277">
        <v>0</v>
      </c>
      <c r="M133" s="277"/>
      <c r="N133" s="267">
        <f>ROUND(L133*K133,2)</f>
        <v>0</v>
      </c>
      <c r="O133" s="267"/>
      <c r="P133" s="267"/>
      <c r="Q133" s="267"/>
      <c r="R133" s="145"/>
      <c r="T133" s="175" t="s">
        <v>5</v>
      </c>
      <c r="U133" s="48" t="s">
        <v>42</v>
      </c>
      <c r="V133" s="40"/>
      <c r="W133" s="176">
        <f>V133*K133</f>
        <v>0</v>
      </c>
      <c r="X133" s="176">
        <v>1.61985</v>
      </c>
      <c r="Y133" s="176">
        <f>X133*K133</f>
        <v>0.71759355000000002</v>
      </c>
      <c r="Z133" s="176">
        <v>0</v>
      </c>
      <c r="AA133" s="177">
        <f>Z133*K133</f>
        <v>0</v>
      </c>
      <c r="AR133" s="23" t="s">
        <v>197</v>
      </c>
      <c r="AT133" s="23" t="s">
        <v>193</v>
      </c>
      <c r="AU133" s="23" t="s">
        <v>87</v>
      </c>
      <c r="AY133" s="23" t="s">
        <v>192</v>
      </c>
      <c r="BE133" s="118">
        <f>IF(U133="základná",N133,0)</f>
        <v>0</v>
      </c>
      <c r="BF133" s="118">
        <f>IF(U133="znížená",N133,0)</f>
        <v>0</v>
      </c>
      <c r="BG133" s="118">
        <f>IF(U133="zákl. prenesená",N133,0)</f>
        <v>0</v>
      </c>
      <c r="BH133" s="118">
        <f>IF(U133="zníž. prenesená",N133,0)</f>
        <v>0</v>
      </c>
      <c r="BI133" s="118">
        <f>IF(U133="nulová",N133,0)</f>
        <v>0</v>
      </c>
      <c r="BJ133" s="23" t="s">
        <v>87</v>
      </c>
      <c r="BK133" s="118">
        <f>ROUND(L133*K133,2)</f>
        <v>0</v>
      </c>
      <c r="BL133" s="23" t="s">
        <v>197</v>
      </c>
      <c r="BM133" s="23" t="s">
        <v>1310</v>
      </c>
    </row>
    <row r="134" spans="2:65" s="11" customFormat="1" ht="16.5" customHeight="1">
      <c r="B134" s="178"/>
      <c r="C134" s="179"/>
      <c r="D134" s="179"/>
      <c r="E134" s="180" t="s">
        <v>5</v>
      </c>
      <c r="F134" s="269" t="s">
        <v>1311</v>
      </c>
      <c r="G134" s="270"/>
      <c r="H134" s="270"/>
      <c r="I134" s="270"/>
      <c r="J134" s="179"/>
      <c r="K134" s="180" t="s">
        <v>5</v>
      </c>
      <c r="L134" s="179"/>
      <c r="M134" s="179"/>
      <c r="N134" s="179"/>
      <c r="O134" s="179"/>
      <c r="P134" s="179"/>
      <c r="Q134" s="179"/>
      <c r="R134" s="181"/>
      <c r="T134" s="182"/>
      <c r="U134" s="179"/>
      <c r="V134" s="179"/>
      <c r="W134" s="179"/>
      <c r="X134" s="179"/>
      <c r="Y134" s="179"/>
      <c r="Z134" s="179"/>
      <c r="AA134" s="183"/>
      <c r="AT134" s="184" t="s">
        <v>216</v>
      </c>
      <c r="AU134" s="184" t="s">
        <v>87</v>
      </c>
      <c r="AV134" s="11" t="s">
        <v>82</v>
      </c>
      <c r="AW134" s="11" t="s">
        <v>32</v>
      </c>
      <c r="AX134" s="11" t="s">
        <v>75</v>
      </c>
      <c r="AY134" s="184" t="s">
        <v>192</v>
      </c>
    </row>
    <row r="135" spans="2:65" s="12" customFormat="1" ht="38.25" customHeight="1">
      <c r="B135" s="185"/>
      <c r="C135" s="186"/>
      <c r="D135" s="186"/>
      <c r="E135" s="187" t="s">
        <v>5</v>
      </c>
      <c r="F135" s="271" t="s">
        <v>1312</v>
      </c>
      <c r="G135" s="272"/>
      <c r="H135" s="272"/>
      <c r="I135" s="272"/>
      <c r="J135" s="186"/>
      <c r="K135" s="188">
        <v>0.443</v>
      </c>
      <c r="L135" s="186"/>
      <c r="M135" s="186"/>
      <c r="N135" s="186"/>
      <c r="O135" s="186"/>
      <c r="P135" s="186"/>
      <c r="Q135" s="186"/>
      <c r="R135" s="189"/>
      <c r="T135" s="190"/>
      <c r="U135" s="186"/>
      <c r="V135" s="186"/>
      <c r="W135" s="186"/>
      <c r="X135" s="186"/>
      <c r="Y135" s="186"/>
      <c r="Z135" s="186"/>
      <c r="AA135" s="191"/>
      <c r="AT135" s="192" t="s">
        <v>216</v>
      </c>
      <c r="AU135" s="192" t="s">
        <v>87</v>
      </c>
      <c r="AV135" s="12" t="s">
        <v>87</v>
      </c>
      <c r="AW135" s="12" t="s">
        <v>32</v>
      </c>
      <c r="AX135" s="12" t="s">
        <v>82</v>
      </c>
      <c r="AY135" s="192" t="s">
        <v>192</v>
      </c>
    </row>
    <row r="136" spans="2:65" s="10" customFormat="1" ht="29.85" customHeight="1">
      <c r="B136" s="160"/>
      <c r="C136" s="161"/>
      <c r="D136" s="170" t="s">
        <v>156</v>
      </c>
      <c r="E136" s="170"/>
      <c r="F136" s="170"/>
      <c r="G136" s="170"/>
      <c r="H136" s="170"/>
      <c r="I136" s="170"/>
      <c r="J136" s="170"/>
      <c r="K136" s="170"/>
      <c r="L136" s="170"/>
      <c r="M136" s="170"/>
      <c r="N136" s="280">
        <f>BK136</f>
        <v>0</v>
      </c>
      <c r="O136" s="281"/>
      <c r="P136" s="281"/>
      <c r="Q136" s="281"/>
      <c r="R136" s="163"/>
      <c r="T136" s="164"/>
      <c r="U136" s="161"/>
      <c r="V136" s="161"/>
      <c r="W136" s="165">
        <f>SUM(W137:W227)</f>
        <v>0</v>
      </c>
      <c r="X136" s="161"/>
      <c r="Y136" s="165">
        <f>SUM(Y137:Y227)</f>
        <v>21.11522295</v>
      </c>
      <c r="Z136" s="161"/>
      <c r="AA136" s="166">
        <f>SUM(AA137:AA227)</f>
        <v>0</v>
      </c>
      <c r="AR136" s="167" t="s">
        <v>82</v>
      </c>
      <c r="AT136" s="168" t="s">
        <v>74</v>
      </c>
      <c r="AU136" s="168" t="s">
        <v>82</v>
      </c>
      <c r="AY136" s="167" t="s">
        <v>192</v>
      </c>
      <c r="BK136" s="169">
        <f>SUM(BK137:BK227)</f>
        <v>0</v>
      </c>
    </row>
    <row r="137" spans="2:65" s="1" customFormat="1" ht="16.5" customHeight="1">
      <c r="B137" s="142"/>
      <c r="C137" s="171" t="s">
        <v>87</v>
      </c>
      <c r="D137" s="171" t="s">
        <v>193</v>
      </c>
      <c r="E137" s="172" t="s">
        <v>239</v>
      </c>
      <c r="F137" s="268" t="s">
        <v>1313</v>
      </c>
      <c r="G137" s="268"/>
      <c r="H137" s="268"/>
      <c r="I137" s="268"/>
      <c r="J137" s="173" t="s">
        <v>196</v>
      </c>
      <c r="K137" s="174">
        <v>212.535</v>
      </c>
      <c r="L137" s="277">
        <v>0</v>
      </c>
      <c r="M137" s="277"/>
      <c r="N137" s="267">
        <f>ROUND(L137*K137,2)</f>
        <v>0</v>
      </c>
      <c r="O137" s="267"/>
      <c r="P137" s="267"/>
      <c r="Q137" s="267"/>
      <c r="R137" s="145"/>
      <c r="T137" s="175" t="s">
        <v>5</v>
      </c>
      <c r="U137" s="48" t="s">
        <v>42</v>
      </c>
      <c r="V137" s="40"/>
      <c r="W137" s="176">
        <f>V137*K137</f>
        <v>0</v>
      </c>
      <c r="X137" s="176">
        <v>0</v>
      </c>
      <c r="Y137" s="176">
        <f>X137*K137</f>
        <v>0</v>
      </c>
      <c r="Z137" s="176">
        <v>0</v>
      </c>
      <c r="AA137" s="177">
        <f>Z137*K137</f>
        <v>0</v>
      </c>
      <c r="AR137" s="23" t="s">
        <v>197</v>
      </c>
      <c r="AT137" s="23" t="s">
        <v>193</v>
      </c>
      <c r="AU137" s="23" t="s">
        <v>87</v>
      </c>
      <c r="AY137" s="23" t="s">
        <v>192</v>
      </c>
      <c r="BE137" s="118">
        <f>IF(U137="základná",N137,0)</f>
        <v>0</v>
      </c>
      <c r="BF137" s="118">
        <f>IF(U137="znížená",N137,0)</f>
        <v>0</v>
      </c>
      <c r="BG137" s="118">
        <f>IF(U137="zákl. prenesená",N137,0)</f>
        <v>0</v>
      </c>
      <c r="BH137" s="118">
        <f>IF(U137="zníž. prenesená",N137,0)</f>
        <v>0</v>
      </c>
      <c r="BI137" s="118">
        <f>IF(U137="nulová",N137,0)</f>
        <v>0</v>
      </c>
      <c r="BJ137" s="23" t="s">
        <v>87</v>
      </c>
      <c r="BK137" s="118">
        <f>ROUND(L137*K137,2)</f>
        <v>0</v>
      </c>
      <c r="BL137" s="23" t="s">
        <v>197</v>
      </c>
      <c r="BM137" s="23" t="s">
        <v>1314</v>
      </c>
    </row>
    <row r="138" spans="2:65" s="11" customFormat="1" ht="16.5" customHeight="1">
      <c r="B138" s="178"/>
      <c r="C138" s="179"/>
      <c r="D138" s="179"/>
      <c r="E138" s="180" t="s">
        <v>5</v>
      </c>
      <c r="F138" s="269" t="s">
        <v>1315</v>
      </c>
      <c r="G138" s="270"/>
      <c r="H138" s="270"/>
      <c r="I138" s="270"/>
      <c r="J138" s="179"/>
      <c r="K138" s="180" t="s">
        <v>5</v>
      </c>
      <c r="L138" s="179"/>
      <c r="M138" s="179"/>
      <c r="N138" s="179"/>
      <c r="O138" s="179"/>
      <c r="P138" s="179"/>
      <c r="Q138" s="179"/>
      <c r="R138" s="181"/>
      <c r="T138" s="182"/>
      <c r="U138" s="179"/>
      <c r="V138" s="179"/>
      <c r="W138" s="179"/>
      <c r="X138" s="179"/>
      <c r="Y138" s="179"/>
      <c r="Z138" s="179"/>
      <c r="AA138" s="183"/>
      <c r="AT138" s="184" t="s">
        <v>216</v>
      </c>
      <c r="AU138" s="184" t="s">
        <v>87</v>
      </c>
      <c r="AV138" s="11" t="s">
        <v>82</v>
      </c>
      <c r="AW138" s="11" t="s">
        <v>32</v>
      </c>
      <c r="AX138" s="11" t="s">
        <v>75</v>
      </c>
      <c r="AY138" s="184" t="s">
        <v>192</v>
      </c>
    </row>
    <row r="139" spans="2:65" s="11" customFormat="1" ht="16.5" customHeight="1">
      <c r="B139" s="178"/>
      <c r="C139" s="179"/>
      <c r="D139" s="179"/>
      <c r="E139" s="180" t="s">
        <v>5</v>
      </c>
      <c r="F139" s="273" t="s">
        <v>361</v>
      </c>
      <c r="G139" s="274"/>
      <c r="H139" s="274"/>
      <c r="I139" s="274"/>
      <c r="J139" s="179"/>
      <c r="K139" s="180" t="s">
        <v>5</v>
      </c>
      <c r="L139" s="179"/>
      <c r="M139" s="179"/>
      <c r="N139" s="179"/>
      <c r="O139" s="179"/>
      <c r="P139" s="179"/>
      <c r="Q139" s="179"/>
      <c r="R139" s="181"/>
      <c r="T139" s="182"/>
      <c r="U139" s="179"/>
      <c r="V139" s="179"/>
      <c r="W139" s="179"/>
      <c r="X139" s="179"/>
      <c r="Y139" s="179"/>
      <c r="Z139" s="179"/>
      <c r="AA139" s="183"/>
      <c r="AT139" s="184" t="s">
        <v>216</v>
      </c>
      <c r="AU139" s="184" t="s">
        <v>87</v>
      </c>
      <c r="AV139" s="11" t="s">
        <v>82</v>
      </c>
      <c r="AW139" s="11" t="s">
        <v>32</v>
      </c>
      <c r="AX139" s="11" t="s">
        <v>75</v>
      </c>
      <c r="AY139" s="184" t="s">
        <v>192</v>
      </c>
    </row>
    <row r="140" spans="2:65" s="12" customFormat="1" ht="25.5" customHeight="1">
      <c r="B140" s="185"/>
      <c r="C140" s="186"/>
      <c r="D140" s="186"/>
      <c r="E140" s="187" t="s">
        <v>5</v>
      </c>
      <c r="F140" s="271" t="s">
        <v>362</v>
      </c>
      <c r="G140" s="272"/>
      <c r="H140" s="272"/>
      <c r="I140" s="272"/>
      <c r="J140" s="186"/>
      <c r="K140" s="188">
        <v>125.09</v>
      </c>
      <c r="L140" s="186"/>
      <c r="M140" s="186"/>
      <c r="N140" s="186"/>
      <c r="O140" s="186"/>
      <c r="P140" s="186"/>
      <c r="Q140" s="186"/>
      <c r="R140" s="189"/>
      <c r="T140" s="190"/>
      <c r="U140" s="186"/>
      <c r="V140" s="186"/>
      <c r="W140" s="186"/>
      <c r="X140" s="186"/>
      <c r="Y140" s="186"/>
      <c r="Z140" s="186"/>
      <c r="AA140" s="191"/>
      <c r="AT140" s="192" t="s">
        <v>216</v>
      </c>
      <c r="AU140" s="192" t="s">
        <v>87</v>
      </c>
      <c r="AV140" s="12" t="s">
        <v>87</v>
      </c>
      <c r="AW140" s="12" t="s">
        <v>32</v>
      </c>
      <c r="AX140" s="12" t="s">
        <v>75</v>
      </c>
      <c r="AY140" s="192" t="s">
        <v>192</v>
      </c>
    </row>
    <row r="141" spans="2:65" s="11" customFormat="1" ht="16.5" customHeight="1">
      <c r="B141" s="178"/>
      <c r="C141" s="179"/>
      <c r="D141" s="179"/>
      <c r="E141" s="180" t="s">
        <v>5</v>
      </c>
      <c r="F141" s="273" t="s">
        <v>363</v>
      </c>
      <c r="G141" s="274"/>
      <c r="H141" s="274"/>
      <c r="I141" s="274"/>
      <c r="J141" s="179"/>
      <c r="K141" s="180" t="s">
        <v>5</v>
      </c>
      <c r="L141" s="179"/>
      <c r="M141" s="179"/>
      <c r="N141" s="179"/>
      <c r="O141" s="179"/>
      <c r="P141" s="179"/>
      <c r="Q141" s="179"/>
      <c r="R141" s="181"/>
      <c r="T141" s="182"/>
      <c r="U141" s="179"/>
      <c r="V141" s="179"/>
      <c r="W141" s="179"/>
      <c r="X141" s="179"/>
      <c r="Y141" s="179"/>
      <c r="Z141" s="179"/>
      <c r="AA141" s="183"/>
      <c r="AT141" s="184" t="s">
        <v>216</v>
      </c>
      <c r="AU141" s="184" t="s">
        <v>87</v>
      </c>
      <c r="AV141" s="11" t="s">
        <v>82</v>
      </c>
      <c r="AW141" s="11" t="s">
        <v>32</v>
      </c>
      <c r="AX141" s="11" t="s">
        <v>75</v>
      </c>
      <c r="AY141" s="184" t="s">
        <v>192</v>
      </c>
    </row>
    <row r="142" spans="2:65" s="12" customFormat="1" ht="38.25" customHeight="1">
      <c r="B142" s="185"/>
      <c r="C142" s="186"/>
      <c r="D142" s="186"/>
      <c r="E142" s="187" t="s">
        <v>5</v>
      </c>
      <c r="F142" s="271" t="s">
        <v>364</v>
      </c>
      <c r="G142" s="272"/>
      <c r="H142" s="272"/>
      <c r="I142" s="272"/>
      <c r="J142" s="186"/>
      <c r="K142" s="188">
        <v>87.444999999999993</v>
      </c>
      <c r="L142" s="186"/>
      <c r="M142" s="186"/>
      <c r="N142" s="186"/>
      <c r="O142" s="186"/>
      <c r="P142" s="186"/>
      <c r="Q142" s="186"/>
      <c r="R142" s="189"/>
      <c r="T142" s="190"/>
      <c r="U142" s="186"/>
      <c r="V142" s="186"/>
      <c r="W142" s="186"/>
      <c r="X142" s="186"/>
      <c r="Y142" s="186"/>
      <c r="Z142" s="186"/>
      <c r="AA142" s="191"/>
      <c r="AT142" s="192" t="s">
        <v>216</v>
      </c>
      <c r="AU142" s="192" t="s">
        <v>87</v>
      </c>
      <c r="AV142" s="12" t="s">
        <v>87</v>
      </c>
      <c r="AW142" s="12" t="s">
        <v>32</v>
      </c>
      <c r="AX142" s="12" t="s">
        <v>75</v>
      </c>
      <c r="AY142" s="192" t="s">
        <v>192</v>
      </c>
    </row>
    <row r="143" spans="2:65" s="13" customFormat="1" ht="16.5" customHeight="1">
      <c r="B143" s="193"/>
      <c r="C143" s="194"/>
      <c r="D143" s="194"/>
      <c r="E143" s="195" t="s">
        <v>5</v>
      </c>
      <c r="F143" s="275" t="s">
        <v>249</v>
      </c>
      <c r="G143" s="276"/>
      <c r="H143" s="276"/>
      <c r="I143" s="276"/>
      <c r="J143" s="194"/>
      <c r="K143" s="196">
        <v>212.535</v>
      </c>
      <c r="L143" s="194"/>
      <c r="M143" s="194"/>
      <c r="N143" s="194"/>
      <c r="O143" s="194"/>
      <c r="P143" s="194"/>
      <c r="Q143" s="194"/>
      <c r="R143" s="197"/>
      <c r="T143" s="198"/>
      <c r="U143" s="194"/>
      <c r="V143" s="194"/>
      <c r="W143" s="194"/>
      <c r="X143" s="194"/>
      <c r="Y143" s="194"/>
      <c r="Z143" s="194"/>
      <c r="AA143" s="199"/>
      <c r="AT143" s="200" t="s">
        <v>216</v>
      </c>
      <c r="AU143" s="200" t="s">
        <v>87</v>
      </c>
      <c r="AV143" s="13" t="s">
        <v>197</v>
      </c>
      <c r="AW143" s="13" t="s">
        <v>32</v>
      </c>
      <c r="AX143" s="13" t="s">
        <v>82</v>
      </c>
      <c r="AY143" s="200" t="s">
        <v>192</v>
      </c>
    </row>
    <row r="144" spans="2:65" s="1" customFormat="1" ht="51" customHeight="1">
      <c r="B144" s="142"/>
      <c r="C144" s="171" t="s">
        <v>202</v>
      </c>
      <c r="D144" s="171" t="s">
        <v>193</v>
      </c>
      <c r="E144" s="172" t="s">
        <v>1316</v>
      </c>
      <c r="F144" s="268" t="s">
        <v>1317</v>
      </c>
      <c r="G144" s="268"/>
      <c r="H144" s="268"/>
      <c r="I144" s="268"/>
      <c r="J144" s="173" t="s">
        <v>196</v>
      </c>
      <c r="K144" s="174">
        <v>212.535</v>
      </c>
      <c r="L144" s="277">
        <v>0</v>
      </c>
      <c r="M144" s="277"/>
      <c r="N144" s="267">
        <f>ROUND(L144*K144,2)</f>
        <v>0</v>
      </c>
      <c r="O144" s="267"/>
      <c r="P144" s="267"/>
      <c r="Q144" s="267"/>
      <c r="R144" s="145"/>
      <c r="T144" s="175" t="s">
        <v>5</v>
      </c>
      <c r="U144" s="48" t="s">
        <v>42</v>
      </c>
      <c r="V144" s="40"/>
      <c r="W144" s="176">
        <f>V144*K144</f>
        <v>0</v>
      </c>
      <c r="X144" s="176">
        <v>1.098E-2</v>
      </c>
      <c r="Y144" s="176">
        <f>X144*K144</f>
        <v>2.3336342999999999</v>
      </c>
      <c r="Z144" s="176">
        <v>0</v>
      </c>
      <c r="AA144" s="177">
        <f>Z144*K144</f>
        <v>0</v>
      </c>
      <c r="AR144" s="23" t="s">
        <v>197</v>
      </c>
      <c r="AT144" s="23" t="s">
        <v>193</v>
      </c>
      <c r="AU144" s="23" t="s">
        <v>87</v>
      </c>
      <c r="AY144" s="23" t="s">
        <v>192</v>
      </c>
      <c r="BE144" s="118">
        <f>IF(U144="základná",N144,0)</f>
        <v>0</v>
      </c>
      <c r="BF144" s="118">
        <f>IF(U144="znížená",N144,0)</f>
        <v>0</v>
      </c>
      <c r="BG144" s="118">
        <f>IF(U144="zákl. prenesená",N144,0)</f>
        <v>0</v>
      </c>
      <c r="BH144" s="118">
        <f>IF(U144="zníž. prenesená",N144,0)</f>
        <v>0</v>
      </c>
      <c r="BI144" s="118">
        <f>IF(U144="nulová",N144,0)</f>
        <v>0</v>
      </c>
      <c r="BJ144" s="23" t="s">
        <v>87</v>
      </c>
      <c r="BK144" s="118">
        <f>ROUND(L144*K144,2)</f>
        <v>0</v>
      </c>
      <c r="BL144" s="23" t="s">
        <v>197</v>
      </c>
      <c r="BM144" s="23" t="s">
        <v>1318</v>
      </c>
    </row>
    <row r="145" spans="2:65" s="1" customFormat="1" ht="16.5" customHeight="1">
      <c r="B145" s="142"/>
      <c r="C145" s="171" t="s">
        <v>197</v>
      </c>
      <c r="D145" s="171" t="s">
        <v>193</v>
      </c>
      <c r="E145" s="172" t="s">
        <v>1319</v>
      </c>
      <c r="F145" s="268" t="s">
        <v>1320</v>
      </c>
      <c r="G145" s="268"/>
      <c r="H145" s="268"/>
      <c r="I145" s="268"/>
      <c r="J145" s="173" t="s">
        <v>196</v>
      </c>
      <c r="K145" s="174">
        <v>647.99</v>
      </c>
      <c r="L145" s="277">
        <v>0</v>
      </c>
      <c r="M145" s="277"/>
      <c r="N145" s="267">
        <f>ROUND(L145*K145,2)</f>
        <v>0</v>
      </c>
      <c r="O145" s="267"/>
      <c r="P145" s="267"/>
      <c r="Q145" s="267"/>
      <c r="R145" s="145"/>
      <c r="T145" s="175" t="s">
        <v>5</v>
      </c>
      <c r="U145" s="48" t="s">
        <v>42</v>
      </c>
      <c r="V145" s="40"/>
      <c r="W145" s="176">
        <f>V145*K145</f>
        <v>0</v>
      </c>
      <c r="X145" s="176">
        <v>0</v>
      </c>
      <c r="Y145" s="176">
        <f>X145*K145</f>
        <v>0</v>
      </c>
      <c r="Z145" s="176">
        <v>0</v>
      </c>
      <c r="AA145" s="177">
        <f>Z145*K145</f>
        <v>0</v>
      </c>
      <c r="AR145" s="23" t="s">
        <v>197</v>
      </c>
      <c r="AT145" s="23" t="s">
        <v>193</v>
      </c>
      <c r="AU145" s="23" t="s">
        <v>87</v>
      </c>
      <c r="AY145" s="23" t="s">
        <v>192</v>
      </c>
      <c r="BE145" s="118">
        <f>IF(U145="základná",N145,0)</f>
        <v>0</v>
      </c>
      <c r="BF145" s="118">
        <f>IF(U145="znížená",N145,0)</f>
        <v>0</v>
      </c>
      <c r="BG145" s="118">
        <f>IF(U145="zákl. prenesená",N145,0)</f>
        <v>0</v>
      </c>
      <c r="BH145" s="118">
        <f>IF(U145="zníž. prenesená",N145,0)</f>
        <v>0</v>
      </c>
      <c r="BI145" s="118">
        <f>IF(U145="nulová",N145,0)</f>
        <v>0</v>
      </c>
      <c r="BJ145" s="23" t="s">
        <v>87</v>
      </c>
      <c r="BK145" s="118">
        <f>ROUND(L145*K145,2)</f>
        <v>0</v>
      </c>
      <c r="BL145" s="23" t="s">
        <v>197</v>
      </c>
      <c r="BM145" s="23" t="s">
        <v>1321</v>
      </c>
    </row>
    <row r="146" spans="2:65" s="11" customFormat="1" ht="16.5" customHeight="1">
      <c r="B146" s="178"/>
      <c r="C146" s="179"/>
      <c r="D146" s="179"/>
      <c r="E146" s="180" t="s">
        <v>5</v>
      </c>
      <c r="F146" s="269" t="s">
        <v>1322</v>
      </c>
      <c r="G146" s="270"/>
      <c r="H146" s="270"/>
      <c r="I146" s="270"/>
      <c r="J146" s="179"/>
      <c r="K146" s="180" t="s">
        <v>5</v>
      </c>
      <c r="L146" s="179"/>
      <c r="M146" s="179"/>
      <c r="N146" s="179"/>
      <c r="O146" s="179"/>
      <c r="P146" s="179"/>
      <c r="Q146" s="179"/>
      <c r="R146" s="181"/>
      <c r="T146" s="182"/>
      <c r="U146" s="179"/>
      <c r="V146" s="179"/>
      <c r="W146" s="179"/>
      <c r="X146" s="179"/>
      <c r="Y146" s="179"/>
      <c r="Z146" s="179"/>
      <c r="AA146" s="183"/>
      <c r="AT146" s="184" t="s">
        <v>216</v>
      </c>
      <c r="AU146" s="184" t="s">
        <v>87</v>
      </c>
      <c r="AV146" s="11" t="s">
        <v>82</v>
      </c>
      <c r="AW146" s="11" t="s">
        <v>32</v>
      </c>
      <c r="AX146" s="11" t="s">
        <v>75</v>
      </c>
      <c r="AY146" s="184" t="s">
        <v>192</v>
      </c>
    </row>
    <row r="147" spans="2:65" s="11" customFormat="1" ht="16.5" customHeight="1">
      <c r="B147" s="178"/>
      <c r="C147" s="179"/>
      <c r="D147" s="179"/>
      <c r="E147" s="180" t="s">
        <v>5</v>
      </c>
      <c r="F147" s="273" t="s">
        <v>369</v>
      </c>
      <c r="G147" s="274"/>
      <c r="H147" s="274"/>
      <c r="I147" s="274"/>
      <c r="J147" s="179"/>
      <c r="K147" s="180" t="s">
        <v>5</v>
      </c>
      <c r="L147" s="179"/>
      <c r="M147" s="179"/>
      <c r="N147" s="179"/>
      <c r="O147" s="179"/>
      <c r="P147" s="179"/>
      <c r="Q147" s="179"/>
      <c r="R147" s="181"/>
      <c r="T147" s="182"/>
      <c r="U147" s="179"/>
      <c r="V147" s="179"/>
      <c r="W147" s="179"/>
      <c r="X147" s="179"/>
      <c r="Y147" s="179"/>
      <c r="Z147" s="179"/>
      <c r="AA147" s="183"/>
      <c r="AT147" s="184" t="s">
        <v>216</v>
      </c>
      <c r="AU147" s="184" t="s">
        <v>87</v>
      </c>
      <c r="AV147" s="11" t="s">
        <v>82</v>
      </c>
      <c r="AW147" s="11" t="s">
        <v>32</v>
      </c>
      <c r="AX147" s="11" t="s">
        <v>75</v>
      </c>
      <c r="AY147" s="184" t="s">
        <v>192</v>
      </c>
    </row>
    <row r="148" spans="2:65" s="12" customFormat="1" ht="16.5" customHeight="1">
      <c r="B148" s="185"/>
      <c r="C148" s="186"/>
      <c r="D148" s="186"/>
      <c r="E148" s="187" t="s">
        <v>5</v>
      </c>
      <c r="F148" s="271" t="s">
        <v>244</v>
      </c>
      <c r="G148" s="272"/>
      <c r="H148" s="272"/>
      <c r="I148" s="272"/>
      <c r="J148" s="186"/>
      <c r="K148" s="188">
        <v>35.776000000000003</v>
      </c>
      <c r="L148" s="186"/>
      <c r="M148" s="186"/>
      <c r="N148" s="186"/>
      <c r="O148" s="186"/>
      <c r="P148" s="186"/>
      <c r="Q148" s="186"/>
      <c r="R148" s="189"/>
      <c r="T148" s="190"/>
      <c r="U148" s="186"/>
      <c r="V148" s="186"/>
      <c r="W148" s="186"/>
      <c r="X148" s="186"/>
      <c r="Y148" s="186"/>
      <c r="Z148" s="186"/>
      <c r="AA148" s="191"/>
      <c r="AT148" s="192" t="s">
        <v>216</v>
      </c>
      <c r="AU148" s="192" t="s">
        <v>87</v>
      </c>
      <c r="AV148" s="12" t="s">
        <v>87</v>
      </c>
      <c r="AW148" s="12" t="s">
        <v>32</v>
      </c>
      <c r="AX148" s="12" t="s">
        <v>75</v>
      </c>
      <c r="AY148" s="192" t="s">
        <v>192</v>
      </c>
    </row>
    <row r="149" spans="2:65" s="12" customFormat="1" ht="16.5" customHeight="1">
      <c r="B149" s="185"/>
      <c r="C149" s="186"/>
      <c r="D149" s="186"/>
      <c r="E149" s="187" t="s">
        <v>5</v>
      </c>
      <c r="F149" s="271" t="s">
        <v>245</v>
      </c>
      <c r="G149" s="272"/>
      <c r="H149" s="272"/>
      <c r="I149" s="272"/>
      <c r="J149" s="186"/>
      <c r="K149" s="188">
        <v>69.16</v>
      </c>
      <c r="L149" s="186"/>
      <c r="M149" s="186"/>
      <c r="N149" s="186"/>
      <c r="O149" s="186"/>
      <c r="P149" s="186"/>
      <c r="Q149" s="186"/>
      <c r="R149" s="189"/>
      <c r="T149" s="190"/>
      <c r="U149" s="186"/>
      <c r="V149" s="186"/>
      <c r="W149" s="186"/>
      <c r="X149" s="186"/>
      <c r="Y149" s="186"/>
      <c r="Z149" s="186"/>
      <c r="AA149" s="191"/>
      <c r="AT149" s="192" t="s">
        <v>216</v>
      </c>
      <c r="AU149" s="192" t="s">
        <v>87</v>
      </c>
      <c r="AV149" s="12" t="s">
        <v>87</v>
      </c>
      <c r="AW149" s="12" t="s">
        <v>32</v>
      </c>
      <c r="AX149" s="12" t="s">
        <v>75</v>
      </c>
      <c r="AY149" s="192" t="s">
        <v>192</v>
      </c>
    </row>
    <row r="150" spans="2:65" s="11" customFormat="1" ht="16.5" customHeight="1">
      <c r="B150" s="178"/>
      <c r="C150" s="179"/>
      <c r="D150" s="179"/>
      <c r="E150" s="180" t="s">
        <v>5</v>
      </c>
      <c r="F150" s="273" t="s">
        <v>361</v>
      </c>
      <c r="G150" s="274"/>
      <c r="H150" s="274"/>
      <c r="I150" s="274"/>
      <c r="J150" s="179"/>
      <c r="K150" s="180" t="s">
        <v>5</v>
      </c>
      <c r="L150" s="179"/>
      <c r="M150" s="179"/>
      <c r="N150" s="179"/>
      <c r="O150" s="179"/>
      <c r="P150" s="179"/>
      <c r="Q150" s="179"/>
      <c r="R150" s="181"/>
      <c r="T150" s="182"/>
      <c r="U150" s="179"/>
      <c r="V150" s="179"/>
      <c r="W150" s="179"/>
      <c r="X150" s="179"/>
      <c r="Y150" s="179"/>
      <c r="Z150" s="179"/>
      <c r="AA150" s="183"/>
      <c r="AT150" s="184" t="s">
        <v>216</v>
      </c>
      <c r="AU150" s="184" t="s">
        <v>87</v>
      </c>
      <c r="AV150" s="11" t="s">
        <v>82</v>
      </c>
      <c r="AW150" s="11" t="s">
        <v>32</v>
      </c>
      <c r="AX150" s="11" t="s">
        <v>75</v>
      </c>
      <c r="AY150" s="184" t="s">
        <v>192</v>
      </c>
    </row>
    <row r="151" spans="2:65" s="12" customFormat="1" ht="25.5" customHeight="1">
      <c r="B151" s="185"/>
      <c r="C151" s="186"/>
      <c r="D151" s="186"/>
      <c r="E151" s="187" t="s">
        <v>5</v>
      </c>
      <c r="F151" s="271" t="s">
        <v>1323</v>
      </c>
      <c r="G151" s="272"/>
      <c r="H151" s="272"/>
      <c r="I151" s="272"/>
      <c r="J151" s="186"/>
      <c r="K151" s="188">
        <v>56.482999999999997</v>
      </c>
      <c r="L151" s="186"/>
      <c r="M151" s="186"/>
      <c r="N151" s="186"/>
      <c r="O151" s="186"/>
      <c r="P151" s="186"/>
      <c r="Q151" s="186"/>
      <c r="R151" s="189"/>
      <c r="T151" s="190"/>
      <c r="U151" s="186"/>
      <c r="V151" s="186"/>
      <c r="W151" s="186"/>
      <c r="X151" s="186"/>
      <c r="Y151" s="186"/>
      <c r="Z151" s="186"/>
      <c r="AA151" s="191"/>
      <c r="AT151" s="192" t="s">
        <v>216</v>
      </c>
      <c r="AU151" s="192" t="s">
        <v>87</v>
      </c>
      <c r="AV151" s="12" t="s">
        <v>87</v>
      </c>
      <c r="AW151" s="12" t="s">
        <v>32</v>
      </c>
      <c r="AX151" s="12" t="s">
        <v>75</v>
      </c>
      <c r="AY151" s="192" t="s">
        <v>192</v>
      </c>
    </row>
    <row r="152" spans="2:65" s="12" customFormat="1" ht="16.5" customHeight="1">
      <c r="B152" s="185"/>
      <c r="C152" s="186"/>
      <c r="D152" s="186"/>
      <c r="E152" s="187" t="s">
        <v>5</v>
      </c>
      <c r="F152" s="271" t="s">
        <v>1324</v>
      </c>
      <c r="G152" s="272"/>
      <c r="H152" s="272"/>
      <c r="I152" s="272"/>
      <c r="J152" s="186"/>
      <c r="K152" s="188">
        <v>26.847000000000001</v>
      </c>
      <c r="L152" s="186"/>
      <c r="M152" s="186"/>
      <c r="N152" s="186"/>
      <c r="O152" s="186"/>
      <c r="P152" s="186"/>
      <c r="Q152" s="186"/>
      <c r="R152" s="189"/>
      <c r="T152" s="190"/>
      <c r="U152" s="186"/>
      <c r="V152" s="186"/>
      <c r="W152" s="186"/>
      <c r="X152" s="186"/>
      <c r="Y152" s="186"/>
      <c r="Z152" s="186"/>
      <c r="AA152" s="191"/>
      <c r="AT152" s="192" t="s">
        <v>216</v>
      </c>
      <c r="AU152" s="192" t="s">
        <v>87</v>
      </c>
      <c r="AV152" s="12" t="s">
        <v>87</v>
      </c>
      <c r="AW152" s="12" t="s">
        <v>32</v>
      </c>
      <c r="AX152" s="12" t="s">
        <v>75</v>
      </c>
      <c r="AY152" s="192" t="s">
        <v>192</v>
      </c>
    </row>
    <row r="153" spans="2:65" s="12" customFormat="1" ht="16.5" customHeight="1">
      <c r="B153" s="185"/>
      <c r="C153" s="186"/>
      <c r="D153" s="186"/>
      <c r="E153" s="187" t="s">
        <v>5</v>
      </c>
      <c r="F153" s="271" t="s">
        <v>1325</v>
      </c>
      <c r="G153" s="272"/>
      <c r="H153" s="272"/>
      <c r="I153" s="272"/>
      <c r="J153" s="186"/>
      <c r="K153" s="188">
        <v>76.95</v>
      </c>
      <c r="L153" s="186"/>
      <c r="M153" s="186"/>
      <c r="N153" s="186"/>
      <c r="O153" s="186"/>
      <c r="P153" s="186"/>
      <c r="Q153" s="186"/>
      <c r="R153" s="189"/>
      <c r="T153" s="190"/>
      <c r="U153" s="186"/>
      <c r="V153" s="186"/>
      <c r="W153" s="186"/>
      <c r="X153" s="186"/>
      <c r="Y153" s="186"/>
      <c r="Z153" s="186"/>
      <c r="AA153" s="191"/>
      <c r="AT153" s="192" t="s">
        <v>216</v>
      </c>
      <c r="AU153" s="192" t="s">
        <v>87</v>
      </c>
      <c r="AV153" s="12" t="s">
        <v>87</v>
      </c>
      <c r="AW153" s="12" t="s">
        <v>32</v>
      </c>
      <c r="AX153" s="12" t="s">
        <v>75</v>
      </c>
      <c r="AY153" s="192" t="s">
        <v>192</v>
      </c>
    </row>
    <row r="154" spans="2:65" s="12" customFormat="1" ht="16.5" customHeight="1">
      <c r="B154" s="185"/>
      <c r="C154" s="186"/>
      <c r="D154" s="186"/>
      <c r="E154" s="187" t="s">
        <v>5</v>
      </c>
      <c r="F154" s="271" t="s">
        <v>1326</v>
      </c>
      <c r="G154" s="272"/>
      <c r="H154" s="272"/>
      <c r="I154" s="272"/>
      <c r="J154" s="186"/>
      <c r="K154" s="188">
        <v>48.164999999999999</v>
      </c>
      <c r="L154" s="186"/>
      <c r="M154" s="186"/>
      <c r="N154" s="186"/>
      <c r="O154" s="186"/>
      <c r="P154" s="186"/>
      <c r="Q154" s="186"/>
      <c r="R154" s="189"/>
      <c r="T154" s="190"/>
      <c r="U154" s="186"/>
      <c r="V154" s="186"/>
      <c r="W154" s="186"/>
      <c r="X154" s="186"/>
      <c r="Y154" s="186"/>
      <c r="Z154" s="186"/>
      <c r="AA154" s="191"/>
      <c r="AT154" s="192" t="s">
        <v>216</v>
      </c>
      <c r="AU154" s="192" t="s">
        <v>87</v>
      </c>
      <c r="AV154" s="12" t="s">
        <v>87</v>
      </c>
      <c r="AW154" s="12" t="s">
        <v>32</v>
      </c>
      <c r="AX154" s="12" t="s">
        <v>75</v>
      </c>
      <c r="AY154" s="192" t="s">
        <v>192</v>
      </c>
    </row>
    <row r="155" spans="2:65" s="12" customFormat="1" ht="16.5" customHeight="1">
      <c r="B155" s="185"/>
      <c r="C155" s="186"/>
      <c r="D155" s="186"/>
      <c r="E155" s="187" t="s">
        <v>5</v>
      </c>
      <c r="F155" s="271" t="s">
        <v>1327</v>
      </c>
      <c r="G155" s="272"/>
      <c r="H155" s="272"/>
      <c r="I155" s="272"/>
      <c r="J155" s="186"/>
      <c r="K155" s="188">
        <v>21.66</v>
      </c>
      <c r="L155" s="186"/>
      <c r="M155" s="186"/>
      <c r="N155" s="186"/>
      <c r="O155" s="186"/>
      <c r="P155" s="186"/>
      <c r="Q155" s="186"/>
      <c r="R155" s="189"/>
      <c r="T155" s="190"/>
      <c r="U155" s="186"/>
      <c r="V155" s="186"/>
      <c r="W155" s="186"/>
      <c r="X155" s="186"/>
      <c r="Y155" s="186"/>
      <c r="Z155" s="186"/>
      <c r="AA155" s="191"/>
      <c r="AT155" s="192" t="s">
        <v>216</v>
      </c>
      <c r="AU155" s="192" t="s">
        <v>87</v>
      </c>
      <c r="AV155" s="12" t="s">
        <v>87</v>
      </c>
      <c r="AW155" s="12" t="s">
        <v>32</v>
      </c>
      <c r="AX155" s="12" t="s">
        <v>75</v>
      </c>
      <c r="AY155" s="192" t="s">
        <v>192</v>
      </c>
    </row>
    <row r="156" spans="2:65" s="12" customFormat="1" ht="16.5" customHeight="1">
      <c r="B156" s="185"/>
      <c r="C156" s="186"/>
      <c r="D156" s="186"/>
      <c r="E156" s="187" t="s">
        <v>5</v>
      </c>
      <c r="F156" s="271" t="s">
        <v>1328</v>
      </c>
      <c r="G156" s="272"/>
      <c r="H156" s="272"/>
      <c r="I156" s="272"/>
      <c r="J156" s="186"/>
      <c r="K156" s="188">
        <v>30.21</v>
      </c>
      <c r="L156" s="186"/>
      <c r="M156" s="186"/>
      <c r="N156" s="186"/>
      <c r="O156" s="186"/>
      <c r="P156" s="186"/>
      <c r="Q156" s="186"/>
      <c r="R156" s="189"/>
      <c r="T156" s="190"/>
      <c r="U156" s="186"/>
      <c r="V156" s="186"/>
      <c r="W156" s="186"/>
      <c r="X156" s="186"/>
      <c r="Y156" s="186"/>
      <c r="Z156" s="186"/>
      <c r="AA156" s="191"/>
      <c r="AT156" s="192" t="s">
        <v>216</v>
      </c>
      <c r="AU156" s="192" t="s">
        <v>87</v>
      </c>
      <c r="AV156" s="12" t="s">
        <v>87</v>
      </c>
      <c r="AW156" s="12" t="s">
        <v>32</v>
      </c>
      <c r="AX156" s="12" t="s">
        <v>75</v>
      </c>
      <c r="AY156" s="192" t="s">
        <v>192</v>
      </c>
    </row>
    <row r="157" spans="2:65" s="12" customFormat="1" ht="16.5" customHeight="1">
      <c r="B157" s="185"/>
      <c r="C157" s="186"/>
      <c r="D157" s="186"/>
      <c r="E157" s="187" t="s">
        <v>5</v>
      </c>
      <c r="F157" s="271" t="s">
        <v>1329</v>
      </c>
      <c r="G157" s="272"/>
      <c r="H157" s="272"/>
      <c r="I157" s="272"/>
      <c r="J157" s="186"/>
      <c r="K157" s="188">
        <v>16.928999999999998</v>
      </c>
      <c r="L157" s="186"/>
      <c r="M157" s="186"/>
      <c r="N157" s="186"/>
      <c r="O157" s="186"/>
      <c r="P157" s="186"/>
      <c r="Q157" s="186"/>
      <c r="R157" s="189"/>
      <c r="T157" s="190"/>
      <c r="U157" s="186"/>
      <c r="V157" s="186"/>
      <c r="W157" s="186"/>
      <c r="X157" s="186"/>
      <c r="Y157" s="186"/>
      <c r="Z157" s="186"/>
      <c r="AA157" s="191"/>
      <c r="AT157" s="192" t="s">
        <v>216</v>
      </c>
      <c r="AU157" s="192" t="s">
        <v>87</v>
      </c>
      <c r="AV157" s="12" t="s">
        <v>87</v>
      </c>
      <c r="AW157" s="12" t="s">
        <v>32</v>
      </c>
      <c r="AX157" s="12" t="s">
        <v>75</v>
      </c>
      <c r="AY157" s="192" t="s">
        <v>192</v>
      </c>
    </row>
    <row r="158" spans="2:65" s="12" customFormat="1" ht="16.5" customHeight="1">
      <c r="B158" s="185"/>
      <c r="C158" s="186"/>
      <c r="D158" s="186"/>
      <c r="E158" s="187" t="s">
        <v>5</v>
      </c>
      <c r="F158" s="271" t="s">
        <v>1330</v>
      </c>
      <c r="G158" s="272"/>
      <c r="H158" s="272"/>
      <c r="I158" s="272"/>
      <c r="J158" s="186"/>
      <c r="K158" s="188">
        <v>13.68</v>
      </c>
      <c r="L158" s="186"/>
      <c r="M158" s="186"/>
      <c r="N158" s="186"/>
      <c r="O158" s="186"/>
      <c r="P158" s="186"/>
      <c r="Q158" s="186"/>
      <c r="R158" s="189"/>
      <c r="T158" s="190"/>
      <c r="U158" s="186"/>
      <c r="V158" s="186"/>
      <c r="W158" s="186"/>
      <c r="X158" s="186"/>
      <c r="Y158" s="186"/>
      <c r="Z158" s="186"/>
      <c r="AA158" s="191"/>
      <c r="AT158" s="192" t="s">
        <v>216</v>
      </c>
      <c r="AU158" s="192" t="s">
        <v>87</v>
      </c>
      <c r="AV158" s="12" t="s">
        <v>87</v>
      </c>
      <c r="AW158" s="12" t="s">
        <v>32</v>
      </c>
      <c r="AX158" s="12" t="s">
        <v>75</v>
      </c>
      <c r="AY158" s="192" t="s">
        <v>192</v>
      </c>
    </row>
    <row r="159" spans="2:65" s="12" customFormat="1" ht="16.5" customHeight="1">
      <c r="B159" s="185"/>
      <c r="C159" s="186"/>
      <c r="D159" s="186"/>
      <c r="E159" s="187" t="s">
        <v>5</v>
      </c>
      <c r="F159" s="271" t="s">
        <v>1331</v>
      </c>
      <c r="G159" s="272"/>
      <c r="H159" s="272"/>
      <c r="I159" s="272"/>
      <c r="J159" s="186"/>
      <c r="K159" s="188">
        <v>13.68</v>
      </c>
      <c r="L159" s="186"/>
      <c r="M159" s="186"/>
      <c r="N159" s="186"/>
      <c r="O159" s="186"/>
      <c r="P159" s="186"/>
      <c r="Q159" s="186"/>
      <c r="R159" s="189"/>
      <c r="T159" s="190"/>
      <c r="U159" s="186"/>
      <c r="V159" s="186"/>
      <c r="W159" s="186"/>
      <c r="X159" s="186"/>
      <c r="Y159" s="186"/>
      <c r="Z159" s="186"/>
      <c r="AA159" s="191"/>
      <c r="AT159" s="192" t="s">
        <v>216</v>
      </c>
      <c r="AU159" s="192" t="s">
        <v>87</v>
      </c>
      <c r="AV159" s="12" t="s">
        <v>87</v>
      </c>
      <c r="AW159" s="12" t="s">
        <v>32</v>
      </c>
      <c r="AX159" s="12" t="s">
        <v>75</v>
      </c>
      <c r="AY159" s="192" t="s">
        <v>192</v>
      </c>
    </row>
    <row r="160" spans="2:65" s="12" customFormat="1" ht="16.5" customHeight="1">
      <c r="B160" s="185"/>
      <c r="C160" s="186"/>
      <c r="D160" s="186"/>
      <c r="E160" s="187" t="s">
        <v>5</v>
      </c>
      <c r="F160" s="271" t="s">
        <v>1332</v>
      </c>
      <c r="G160" s="272"/>
      <c r="H160" s="272"/>
      <c r="I160" s="272"/>
      <c r="J160" s="186"/>
      <c r="K160" s="188">
        <v>26.79</v>
      </c>
      <c r="L160" s="186"/>
      <c r="M160" s="186"/>
      <c r="N160" s="186"/>
      <c r="O160" s="186"/>
      <c r="P160" s="186"/>
      <c r="Q160" s="186"/>
      <c r="R160" s="189"/>
      <c r="T160" s="190"/>
      <c r="U160" s="186"/>
      <c r="V160" s="186"/>
      <c r="W160" s="186"/>
      <c r="X160" s="186"/>
      <c r="Y160" s="186"/>
      <c r="Z160" s="186"/>
      <c r="AA160" s="191"/>
      <c r="AT160" s="192" t="s">
        <v>216</v>
      </c>
      <c r="AU160" s="192" t="s">
        <v>87</v>
      </c>
      <c r="AV160" s="12" t="s">
        <v>87</v>
      </c>
      <c r="AW160" s="12" t="s">
        <v>32</v>
      </c>
      <c r="AX160" s="12" t="s">
        <v>75</v>
      </c>
      <c r="AY160" s="192" t="s">
        <v>192</v>
      </c>
    </row>
    <row r="161" spans="2:51" s="12" customFormat="1" ht="16.5" customHeight="1">
      <c r="B161" s="185"/>
      <c r="C161" s="186"/>
      <c r="D161" s="186"/>
      <c r="E161" s="187" t="s">
        <v>5</v>
      </c>
      <c r="F161" s="271" t="s">
        <v>1333</v>
      </c>
      <c r="G161" s="272"/>
      <c r="H161" s="272"/>
      <c r="I161" s="272"/>
      <c r="J161" s="186"/>
      <c r="K161" s="188">
        <v>34.75</v>
      </c>
      <c r="L161" s="186"/>
      <c r="M161" s="186"/>
      <c r="N161" s="186"/>
      <c r="O161" s="186"/>
      <c r="P161" s="186"/>
      <c r="Q161" s="186"/>
      <c r="R161" s="189"/>
      <c r="T161" s="190"/>
      <c r="U161" s="186"/>
      <c r="V161" s="186"/>
      <c r="W161" s="186"/>
      <c r="X161" s="186"/>
      <c r="Y161" s="186"/>
      <c r="Z161" s="186"/>
      <c r="AA161" s="191"/>
      <c r="AT161" s="192" t="s">
        <v>216</v>
      </c>
      <c r="AU161" s="192" t="s">
        <v>87</v>
      </c>
      <c r="AV161" s="12" t="s">
        <v>87</v>
      </c>
      <c r="AW161" s="12" t="s">
        <v>32</v>
      </c>
      <c r="AX161" s="12" t="s">
        <v>75</v>
      </c>
      <c r="AY161" s="192" t="s">
        <v>192</v>
      </c>
    </row>
    <row r="162" spans="2:51" s="12" customFormat="1" ht="16.5" customHeight="1">
      <c r="B162" s="185"/>
      <c r="C162" s="186"/>
      <c r="D162" s="186"/>
      <c r="E162" s="187" t="s">
        <v>5</v>
      </c>
      <c r="F162" s="271" t="s">
        <v>380</v>
      </c>
      <c r="G162" s="272"/>
      <c r="H162" s="272"/>
      <c r="I162" s="272"/>
      <c r="J162" s="186"/>
      <c r="K162" s="188">
        <v>43.75</v>
      </c>
      <c r="L162" s="186"/>
      <c r="M162" s="186"/>
      <c r="N162" s="186"/>
      <c r="O162" s="186"/>
      <c r="P162" s="186"/>
      <c r="Q162" s="186"/>
      <c r="R162" s="189"/>
      <c r="T162" s="190"/>
      <c r="U162" s="186"/>
      <c r="V162" s="186"/>
      <c r="W162" s="186"/>
      <c r="X162" s="186"/>
      <c r="Y162" s="186"/>
      <c r="Z162" s="186"/>
      <c r="AA162" s="191"/>
      <c r="AT162" s="192" t="s">
        <v>216</v>
      </c>
      <c r="AU162" s="192" t="s">
        <v>87</v>
      </c>
      <c r="AV162" s="12" t="s">
        <v>87</v>
      </c>
      <c r="AW162" s="12" t="s">
        <v>32</v>
      </c>
      <c r="AX162" s="12" t="s">
        <v>75</v>
      </c>
      <c r="AY162" s="192" t="s">
        <v>192</v>
      </c>
    </row>
    <row r="163" spans="2:51" s="11" customFormat="1" ht="16.5" customHeight="1">
      <c r="B163" s="178"/>
      <c r="C163" s="179"/>
      <c r="D163" s="179"/>
      <c r="E163" s="180" t="s">
        <v>5</v>
      </c>
      <c r="F163" s="273" t="s">
        <v>363</v>
      </c>
      <c r="G163" s="274"/>
      <c r="H163" s="274"/>
      <c r="I163" s="274"/>
      <c r="J163" s="179"/>
      <c r="K163" s="180" t="s">
        <v>5</v>
      </c>
      <c r="L163" s="179"/>
      <c r="M163" s="179"/>
      <c r="N163" s="179"/>
      <c r="O163" s="179"/>
      <c r="P163" s="179"/>
      <c r="Q163" s="179"/>
      <c r="R163" s="181"/>
      <c r="T163" s="182"/>
      <c r="U163" s="179"/>
      <c r="V163" s="179"/>
      <c r="W163" s="179"/>
      <c r="X163" s="179"/>
      <c r="Y163" s="179"/>
      <c r="Z163" s="179"/>
      <c r="AA163" s="183"/>
      <c r="AT163" s="184" t="s">
        <v>216</v>
      </c>
      <c r="AU163" s="184" t="s">
        <v>87</v>
      </c>
      <c r="AV163" s="11" t="s">
        <v>82</v>
      </c>
      <c r="AW163" s="11" t="s">
        <v>32</v>
      </c>
      <c r="AX163" s="11" t="s">
        <v>75</v>
      </c>
      <c r="AY163" s="184" t="s">
        <v>192</v>
      </c>
    </row>
    <row r="164" spans="2:51" s="12" customFormat="1" ht="16.5" customHeight="1">
      <c r="B164" s="185"/>
      <c r="C164" s="186"/>
      <c r="D164" s="186"/>
      <c r="E164" s="187" t="s">
        <v>5</v>
      </c>
      <c r="F164" s="271" t="s">
        <v>1334</v>
      </c>
      <c r="G164" s="272"/>
      <c r="H164" s="272"/>
      <c r="I164" s="272"/>
      <c r="J164" s="186"/>
      <c r="K164" s="188">
        <v>22.132000000000001</v>
      </c>
      <c r="L164" s="186"/>
      <c r="M164" s="186"/>
      <c r="N164" s="186"/>
      <c r="O164" s="186"/>
      <c r="P164" s="186"/>
      <c r="Q164" s="186"/>
      <c r="R164" s="189"/>
      <c r="T164" s="190"/>
      <c r="U164" s="186"/>
      <c r="V164" s="186"/>
      <c r="W164" s="186"/>
      <c r="X164" s="186"/>
      <c r="Y164" s="186"/>
      <c r="Z164" s="186"/>
      <c r="AA164" s="191"/>
      <c r="AT164" s="192" t="s">
        <v>216</v>
      </c>
      <c r="AU164" s="192" t="s">
        <v>87</v>
      </c>
      <c r="AV164" s="12" t="s">
        <v>87</v>
      </c>
      <c r="AW164" s="12" t="s">
        <v>32</v>
      </c>
      <c r="AX164" s="12" t="s">
        <v>75</v>
      </c>
      <c r="AY164" s="192" t="s">
        <v>192</v>
      </c>
    </row>
    <row r="165" spans="2:51" s="12" customFormat="1" ht="16.5" customHeight="1">
      <c r="B165" s="185"/>
      <c r="C165" s="186"/>
      <c r="D165" s="186"/>
      <c r="E165" s="187" t="s">
        <v>5</v>
      </c>
      <c r="F165" s="271" t="s">
        <v>1335</v>
      </c>
      <c r="G165" s="272"/>
      <c r="H165" s="272"/>
      <c r="I165" s="272"/>
      <c r="J165" s="186"/>
      <c r="K165" s="188">
        <v>35.840000000000003</v>
      </c>
      <c r="L165" s="186"/>
      <c r="M165" s="186"/>
      <c r="N165" s="186"/>
      <c r="O165" s="186"/>
      <c r="P165" s="186"/>
      <c r="Q165" s="186"/>
      <c r="R165" s="189"/>
      <c r="T165" s="190"/>
      <c r="U165" s="186"/>
      <c r="V165" s="186"/>
      <c r="W165" s="186"/>
      <c r="X165" s="186"/>
      <c r="Y165" s="186"/>
      <c r="Z165" s="186"/>
      <c r="AA165" s="191"/>
      <c r="AT165" s="192" t="s">
        <v>216</v>
      </c>
      <c r="AU165" s="192" t="s">
        <v>87</v>
      </c>
      <c r="AV165" s="12" t="s">
        <v>87</v>
      </c>
      <c r="AW165" s="12" t="s">
        <v>32</v>
      </c>
      <c r="AX165" s="12" t="s">
        <v>75</v>
      </c>
      <c r="AY165" s="192" t="s">
        <v>192</v>
      </c>
    </row>
    <row r="166" spans="2:51" s="12" customFormat="1" ht="25.5" customHeight="1">
      <c r="B166" s="185"/>
      <c r="C166" s="186"/>
      <c r="D166" s="186"/>
      <c r="E166" s="187" t="s">
        <v>5</v>
      </c>
      <c r="F166" s="271" t="s">
        <v>1336</v>
      </c>
      <c r="G166" s="272"/>
      <c r="H166" s="272"/>
      <c r="I166" s="272"/>
      <c r="J166" s="186"/>
      <c r="K166" s="188">
        <v>60.006</v>
      </c>
      <c r="L166" s="186"/>
      <c r="M166" s="186"/>
      <c r="N166" s="186"/>
      <c r="O166" s="186"/>
      <c r="P166" s="186"/>
      <c r="Q166" s="186"/>
      <c r="R166" s="189"/>
      <c r="T166" s="190"/>
      <c r="U166" s="186"/>
      <c r="V166" s="186"/>
      <c r="W166" s="186"/>
      <c r="X166" s="186"/>
      <c r="Y166" s="186"/>
      <c r="Z166" s="186"/>
      <c r="AA166" s="191"/>
      <c r="AT166" s="192" t="s">
        <v>216</v>
      </c>
      <c r="AU166" s="192" t="s">
        <v>87</v>
      </c>
      <c r="AV166" s="12" t="s">
        <v>87</v>
      </c>
      <c r="AW166" s="12" t="s">
        <v>32</v>
      </c>
      <c r="AX166" s="12" t="s">
        <v>75</v>
      </c>
      <c r="AY166" s="192" t="s">
        <v>192</v>
      </c>
    </row>
    <row r="167" spans="2:51" s="12" customFormat="1" ht="25.5" customHeight="1">
      <c r="B167" s="185"/>
      <c r="C167" s="186"/>
      <c r="D167" s="186"/>
      <c r="E167" s="187" t="s">
        <v>5</v>
      </c>
      <c r="F167" s="271" t="s">
        <v>1337</v>
      </c>
      <c r="G167" s="272"/>
      <c r="H167" s="272"/>
      <c r="I167" s="272"/>
      <c r="J167" s="186"/>
      <c r="K167" s="188">
        <v>26.263999999999999</v>
      </c>
      <c r="L167" s="186"/>
      <c r="M167" s="186"/>
      <c r="N167" s="186"/>
      <c r="O167" s="186"/>
      <c r="P167" s="186"/>
      <c r="Q167" s="186"/>
      <c r="R167" s="189"/>
      <c r="T167" s="190"/>
      <c r="U167" s="186"/>
      <c r="V167" s="186"/>
      <c r="W167" s="186"/>
      <c r="X167" s="186"/>
      <c r="Y167" s="186"/>
      <c r="Z167" s="186"/>
      <c r="AA167" s="191"/>
      <c r="AT167" s="192" t="s">
        <v>216</v>
      </c>
      <c r="AU167" s="192" t="s">
        <v>87</v>
      </c>
      <c r="AV167" s="12" t="s">
        <v>87</v>
      </c>
      <c r="AW167" s="12" t="s">
        <v>32</v>
      </c>
      <c r="AX167" s="12" t="s">
        <v>75</v>
      </c>
      <c r="AY167" s="192" t="s">
        <v>192</v>
      </c>
    </row>
    <row r="168" spans="2:51" s="12" customFormat="1" ht="16.5" customHeight="1">
      <c r="B168" s="185"/>
      <c r="C168" s="186"/>
      <c r="D168" s="186"/>
      <c r="E168" s="187" t="s">
        <v>5</v>
      </c>
      <c r="F168" s="271" t="s">
        <v>1338</v>
      </c>
      <c r="G168" s="272"/>
      <c r="H168" s="272"/>
      <c r="I168" s="272"/>
      <c r="J168" s="186"/>
      <c r="K168" s="188">
        <v>30.702000000000002</v>
      </c>
      <c r="L168" s="186"/>
      <c r="M168" s="186"/>
      <c r="N168" s="186"/>
      <c r="O168" s="186"/>
      <c r="P168" s="186"/>
      <c r="Q168" s="186"/>
      <c r="R168" s="189"/>
      <c r="T168" s="190"/>
      <c r="U168" s="186"/>
      <c r="V168" s="186"/>
      <c r="W168" s="186"/>
      <c r="X168" s="186"/>
      <c r="Y168" s="186"/>
      <c r="Z168" s="186"/>
      <c r="AA168" s="191"/>
      <c r="AT168" s="192" t="s">
        <v>216</v>
      </c>
      <c r="AU168" s="192" t="s">
        <v>87</v>
      </c>
      <c r="AV168" s="12" t="s">
        <v>87</v>
      </c>
      <c r="AW168" s="12" t="s">
        <v>32</v>
      </c>
      <c r="AX168" s="12" t="s">
        <v>75</v>
      </c>
      <c r="AY168" s="192" t="s">
        <v>192</v>
      </c>
    </row>
    <row r="169" spans="2:51" s="12" customFormat="1" ht="16.5" customHeight="1">
      <c r="B169" s="185"/>
      <c r="C169" s="186"/>
      <c r="D169" s="186"/>
      <c r="E169" s="187" t="s">
        <v>5</v>
      </c>
      <c r="F169" s="271" t="s">
        <v>1339</v>
      </c>
      <c r="G169" s="272"/>
      <c r="H169" s="272"/>
      <c r="I169" s="272"/>
      <c r="J169" s="186"/>
      <c r="K169" s="188">
        <v>15.708</v>
      </c>
      <c r="L169" s="186"/>
      <c r="M169" s="186"/>
      <c r="N169" s="186"/>
      <c r="O169" s="186"/>
      <c r="P169" s="186"/>
      <c r="Q169" s="186"/>
      <c r="R169" s="189"/>
      <c r="T169" s="190"/>
      <c r="U169" s="186"/>
      <c r="V169" s="186"/>
      <c r="W169" s="186"/>
      <c r="X169" s="186"/>
      <c r="Y169" s="186"/>
      <c r="Z169" s="186"/>
      <c r="AA169" s="191"/>
      <c r="AT169" s="192" t="s">
        <v>216</v>
      </c>
      <c r="AU169" s="192" t="s">
        <v>87</v>
      </c>
      <c r="AV169" s="12" t="s">
        <v>87</v>
      </c>
      <c r="AW169" s="12" t="s">
        <v>32</v>
      </c>
      <c r="AX169" s="12" t="s">
        <v>75</v>
      </c>
      <c r="AY169" s="192" t="s">
        <v>192</v>
      </c>
    </row>
    <row r="170" spans="2:51" s="12" customFormat="1" ht="16.5" customHeight="1">
      <c r="B170" s="185"/>
      <c r="C170" s="186"/>
      <c r="D170" s="186"/>
      <c r="E170" s="187" t="s">
        <v>5</v>
      </c>
      <c r="F170" s="271" t="s">
        <v>1340</v>
      </c>
      <c r="G170" s="272"/>
      <c r="H170" s="272"/>
      <c r="I170" s="272"/>
      <c r="J170" s="186"/>
      <c r="K170" s="188">
        <v>8.4659999999999993</v>
      </c>
      <c r="L170" s="186"/>
      <c r="M170" s="186"/>
      <c r="N170" s="186"/>
      <c r="O170" s="186"/>
      <c r="P170" s="186"/>
      <c r="Q170" s="186"/>
      <c r="R170" s="189"/>
      <c r="T170" s="190"/>
      <c r="U170" s="186"/>
      <c r="V170" s="186"/>
      <c r="W170" s="186"/>
      <c r="X170" s="186"/>
      <c r="Y170" s="186"/>
      <c r="Z170" s="186"/>
      <c r="AA170" s="191"/>
      <c r="AT170" s="192" t="s">
        <v>216</v>
      </c>
      <c r="AU170" s="192" t="s">
        <v>87</v>
      </c>
      <c r="AV170" s="12" t="s">
        <v>87</v>
      </c>
      <c r="AW170" s="12" t="s">
        <v>32</v>
      </c>
      <c r="AX170" s="12" t="s">
        <v>75</v>
      </c>
      <c r="AY170" s="192" t="s">
        <v>192</v>
      </c>
    </row>
    <row r="171" spans="2:51" s="12" customFormat="1" ht="16.5" customHeight="1">
      <c r="B171" s="185"/>
      <c r="C171" s="186"/>
      <c r="D171" s="186"/>
      <c r="E171" s="187" t="s">
        <v>5</v>
      </c>
      <c r="F171" s="271" t="s">
        <v>1341</v>
      </c>
      <c r="G171" s="272"/>
      <c r="H171" s="272"/>
      <c r="I171" s="272"/>
      <c r="J171" s="186"/>
      <c r="K171" s="188">
        <v>14.518000000000001</v>
      </c>
      <c r="L171" s="186"/>
      <c r="M171" s="186"/>
      <c r="N171" s="186"/>
      <c r="O171" s="186"/>
      <c r="P171" s="186"/>
      <c r="Q171" s="186"/>
      <c r="R171" s="189"/>
      <c r="T171" s="190"/>
      <c r="U171" s="186"/>
      <c r="V171" s="186"/>
      <c r="W171" s="186"/>
      <c r="X171" s="186"/>
      <c r="Y171" s="186"/>
      <c r="Z171" s="186"/>
      <c r="AA171" s="191"/>
      <c r="AT171" s="192" t="s">
        <v>216</v>
      </c>
      <c r="AU171" s="192" t="s">
        <v>87</v>
      </c>
      <c r="AV171" s="12" t="s">
        <v>87</v>
      </c>
      <c r="AW171" s="12" t="s">
        <v>32</v>
      </c>
      <c r="AX171" s="12" t="s">
        <v>75</v>
      </c>
      <c r="AY171" s="192" t="s">
        <v>192</v>
      </c>
    </row>
    <row r="172" spans="2:51" s="12" customFormat="1" ht="16.5" customHeight="1">
      <c r="B172" s="185"/>
      <c r="C172" s="186"/>
      <c r="D172" s="186"/>
      <c r="E172" s="187" t="s">
        <v>5</v>
      </c>
      <c r="F172" s="271" t="s">
        <v>388</v>
      </c>
      <c r="G172" s="272"/>
      <c r="H172" s="272"/>
      <c r="I172" s="272"/>
      <c r="J172" s="186"/>
      <c r="K172" s="188">
        <v>17.157</v>
      </c>
      <c r="L172" s="186"/>
      <c r="M172" s="186"/>
      <c r="N172" s="186"/>
      <c r="O172" s="186"/>
      <c r="P172" s="186"/>
      <c r="Q172" s="186"/>
      <c r="R172" s="189"/>
      <c r="T172" s="190"/>
      <c r="U172" s="186"/>
      <c r="V172" s="186"/>
      <c r="W172" s="186"/>
      <c r="X172" s="186"/>
      <c r="Y172" s="186"/>
      <c r="Z172" s="186"/>
      <c r="AA172" s="191"/>
      <c r="AT172" s="192" t="s">
        <v>216</v>
      </c>
      <c r="AU172" s="192" t="s">
        <v>87</v>
      </c>
      <c r="AV172" s="12" t="s">
        <v>87</v>
      </c>
      <c r="AW172" s="12" t="s">
        <v>32</v>
      </c>
      <c r="AX172" s="12" t="s">
        <v>75</v>
      </c>
      <c r="AY172" s="192" t="s">
        <v>192</v>
      </c>
    </row>
    <row r="173" spans="2:51" s="11" customFormat="1" ht="16.5" customHeight="1">
      <c r="B173" s="178"/>
      <c r="C173" s="179"/>
      <c r="D173" s="179"/>
      <c r="E173" s="180" t="s">
        <v>5</v>
      </c>
      <c r="F173" s="273" t="s">
        <v>393</v>
      </c>
      <c r="G173" s="274"/>
      <c r="H173" s="274"/>
      <c r="I173" s="274"/>
      <c r="J173" s="179"/>
      <c r="K173" s="180" t="s">
        <v>5</v>
      </c>
      <c r="L173" s="179"/>
      <c r="M173" s="179"/>
      <c r="N173" s="179"/>
      <c r="O173" s="179"/>
      <c r="P173" s="179"/>
      <c r="Q173" s="179"/>
      <c r="R173" s="181"/>
      <c r="T173" s="182"/>
      <c r="U173" s="179"/>
      <c r="V173" s="179"/>
      <c r="W173" s="179"/>
      <c r="X173" s="179"/>
      <c r="Y173" s="179"/>
      <c r="Z173" s="179"/>
      <c r="AA173" s="183"/>
      <c r="AT173" s="184" t="s">
        <v>216</v>
      </c>
      <c r="AU173" s="184" t="s">
        <v>87</v>
      </c>
      <c r="AV173" s="11" t="s">
        <v>82</v>
      </c>
      <c r="AW173" s="11" t="s">
        <v>32</v>
      </c>
      <c r="AX173" s="11" t="s">
        <v>75</v>
      </c>
      <c r="AY173" s="184" t="s">
        <v>192</v>
      </c>
    </row>
    <row r="174" spans="2:51" s="12" customFormat="1" ht="16.5" customHeight="1">
      <c r="B174" s="185"/>
      <c r="C174" s="186"/>
      <c r="D174" s="186"/>
      <c r="E174" s="187" t="s">
        <v>5</v>
      </c>
      <c r="F174" s="271" t="s">
        <v>1342</v>
      </c>
      <c r="G174" s="272"/>
      <c r="H174" s="272"/>
      <c r="I174" s="272"/>
      <c r="J174" s="186"/>
      <c r="K174" s="188">
        <v>2.7</v>
      </c>
      <c r="L174" s="186"/>
      <c r="M174" s="186"/>
      <c r="N174" s="186"/>
      <c r="O174" s="186"/>
      <c r="P174" s="186"/>
      <c r="Q174" s="186"/>
      <c r="R174" s="189"/>
      <c r="T174" s="190"/>
      <c r="U174" s="186"/>
      <c r="V174" s="186"/>
      <c r="W174" s="186"/>
      <c r="X174" s="186"/>
      <c r="Y174" s="186"/>
      <c r="Z174" s="186"/>
      <c r="AA174" s="191"/>
      <c r="AT174" s="192" t="s">
        <v>216</v>
      </c>
      <c r="AU174" s="192" t="s">
        <v>87</v>
      </c>
      <c r="AV174" s="12" t="s">
        <v>87</v>
      </c>
      <c r="AW174" s="12" t="s">
        <v>32</v>
      </c>
      <c r="AX174" s="12" t="s">
        <v>75</v>
      </c>
      <c r="AY174" s="192" t="s">
        <v>192</v>
      </c>
    </row>
    <row r="175" spans="2:51" s="12" customFormat="1" ht="25.5" customHeight="1">
      <c r="B175" s="185"/>
      <c r="C175" s="186"/>
      <c r="D175" s="186"/>
      <c r="E175" s="187" t="s">
        <v>5</v>
      </c>
      <c r="F175" s="271" t="s">
        <v>1343</v>
      </c>
      <c r="G175" s="272"/>
      <c r="H175" s="272"/>
      <c r="I175" s="272"/>
      <c r="J175" s="186"/>
      <c r="K175" s="188">
        <v>20.79</v>
      </c>
      <c r="L175" s="186"/>
      <c r="M175" s="186"/>
      <c r="N175" s="186"/>
      <c r="O175" s="186"/>
      <c r="P175" s="186"/>
      <c r="Q175" s="186"/>
      <c r="R175" s="189"/>
      <c r="T175" s="190"/>
      <c r="U175" s="186"/>
      <c r="V175" s="186"/>
      <c r="W175" s="186"/>
      <c r="X175" s="186"/>
      <c r="Y175" s="186"/>
      <c r="Z175" s="186"/>
      <c r="AA175" s="191"/>
      <c r="AT175" s="192" t="s">
        <v>216</v>
      </c>
      <c r="AU175" s="192" t="s">
        <v>87</v>
      </c>
      <c r="AV175" s="12" t="s">
        <v>87</v>
      </c>
      <c r="AW175" s="12" t="s">
        <v>32</v>
      </c>
      <c r="AX175" s="12" t="s">
        <v>75</v>
      </c>
      <c r="AY175" s="192" t="s">
        <v>192</v>
      </c>
    </row>
    <row r="176" spans="2:51" s="12" customFormat="1" ht="25.5" customHeight="1">
      <c r="B176" s="185"/>
      <c r="C176" s="186"/>
      <c r="D176" s="186"/>
      <c r="E176" s="187" t="s">
        <v>5</v>
      </c>
      <c r="F176" s="271" t="s">
        <v>1344</v>
      </c>
      <c r="G176" s="272"/>
      <c r="H176" s="272"/>
      <c r="I176" s="272"/>
      <c r="J176" s="186"/>
      <c r="K176" s="188">
        <v>4.6900000000000004</v>
      </c>
      <c r="L176" s="186"/>
      <c r="M176" s="186"/>
      <c r="N176" s="186"/>
      <c r="O176" s="186"/>
      <c r="P176" s="186"/>
      <c r="Q176" s="186"/>
      <c r="R176" s="189"/>
      <c r="T176" s="190"/>
      <c r="U176" s="186"/>
      <c r="V176" s="186"/>
      <c r="W176" s="186"/>
      <c r="X176" s="186"/>
      <c r="Y176" s="186"/>
      <c r="Z176" s="186"/>
      <c r="AA176" s="191"/>
      <c r="AT176" s="192" t="s">
        <v>216</v>
      </c>
      <c r="AU176" s="192" t="s">
        <v>87</v>
      </c>
      <c r="AV176" s="12" t="s">
        <v>87</v>
      </c>
      <c r="AW176" s="12" t="s">
        <v>32</v>
      </c>
      <c r="AX176" s="12" t="s">
        <v>75</v>
      </c>
      <c r="AY176" s="192" t="s">
        <v>192</v>
      </c>
    </row>
    <row r="177" spans="2:65" s="12" customFormat="1" ht="25.5" customHeight="1">
      <c r="B177" s="185"/>
      <c r="C177" s="186"/>
      <c r="D177" s="186"/>
      <c r="E177" s="187" t="s">
        <v>5</v>
      </c>
      <c r="F177" s="271" t="s">
        <v>1345</v>
      </c>
      <c r="G177" s="272"/>
      <c r="H177" s="272"/>
      <c r="I177" s="272"/>
      <c r="J177" s="186"/>
      <c r="K177" s="188">
        <v>8.91</v>
      </c>
      <c r="L177" s="186"/>
      <c r="M177" s="186"/>
      <c r="N177" s="186"/>
      <c r="O177" s="186"/>
      <c r="P177" s="186"/>
      <c r="Q177" s="186"/>
      <c r="R177" s="189"/>
      <c r="T177" s="190"/>
      <c r="U177" s="186"/>
      <c r="V177" s="186"/>
      <c r="W177" s="186"/>
      <c r="X177" s="186"/>
      <c r="Y177" s="186"/>
      <c r="Z177" s="186"/>
      <c r="AA177" s="191"/>
      <c r="AT177" s="192" t="s">
        <v>216</v>
      </c>
      <c r="AU177" s="192" t="s">
        <v>87</v>
      </c>
      <c r="AV177" s="12" t="s">
        <v>87</v>
      </c>
      <c r="AW177" s="12" t="s">
        <v>32</v>
      </c>
      <c r="AX177" s="12" t="s">
        <v>75</v>
      </c>
      <c r="AY177" s="192" t="s">
        <v>192</v>
      </c>
    </row>
    <row r="178" spans="2:65" s="11" customFormat="1" ht="16.5" customHeight="1">
      <c r="B178" s="178"/>
      <c r="C178" s="179"/>
      <c r="D178" s="179"/>
      <c r="E178" s="180" t="s">
        <v>5</v>
      </c>
      <c r="F178" s="273" t="s">
        <v>399</v>
      </c>
      <c r="G178" s="274"/>
      <c r="H178" s="274"/>
      <c r="I178" s="274"/>
      <c r="J178" s="179"/>
      <c r="K178" s="180" t="s">
        <v>5</v>
      </c>
      <c r="L178" s="179"/>
      <c r="M178" s="179"/>
      <c r="N178" s="179"/>
      <c r="O178" s="179"/>
      <c r="P178" s="179"/>
      <c r="Q178" s="179"/>
      <c r="R178" s="181"/>
      <c r="T178" s="182"/>
      <c r="U178" s="179"/>
      <c r="V178" s="179"/>
      <c r="W178" s="179"/>
      <c r="X178" s="179"/>
      <c r="Y178" s="179"/>
      <c r="Z178" s="179"/>
      <c r="AA178" s="183"/>
      <c r="AT178" s="184" t="s">
        <v>216</v>
      </c>
      <c r="AU178" s="184" t="s">
        <v>87</v>
      </c>
      <c r="AV178" s="11" t="s">
        <v>82</v>
      </c>
      <c r="AW178" s="11" t="s">
        <v>32</v>
      </c>
      <c r="AX178" s="11" t="s">
        <v>75</v>
      </c>
      <c r="AY178" s="184" t="s">
        <v>192</v>
      </c>
    </row>
    <row r="179" spans="2:65" s="12" customFormat="1" ht="16.5" customHeight="1">
      <c r="B179" s="185"/>
      <c r="C179" s="186"/>
      <c r="D179" s="186"/>
      <c r="E179" s="187" t="s">
        <v>5</v>
      </c>
      <c r="F179" s="271" t="s">
        <v>1346</v>
      </c>
      <c r="G179" s="272"/>
      <c r="H179" s="272"/>
      <c r="I179" s="272"/>
      <c r="J179" s="186"/>
      <c r="K179" s="188">
        <v>-23.69</v>
      </c>
      <c r="L179" s="186"/>
      <c r="M179" s="186"/>
      <c r="N179" s="186"/>
      <c r="O179" s="186"/>
      <c r="P179" s="186"/>
      <c r="Q179" s="186"/>
      <c r="R179" s="189"/>
      <c r="T179" s="190"/>
      <c r="U179" s="186"/>
      <c r="V179" s="186"/>
      <c r="W179" s="186"/>
      <c r="X179" s="186"/>
      <c r="Y179" s="186"/>
      <c r="Z179" s="186"/>
      <c r="AA179" s="191"/>
      <c r="AT179" s="192" t="s">
        <v>216</v>
      </c>
      <c r="AU179" s="192" t="s">
        <v>87</v>
      </c>
      <c r="AV179" s="12" t="s">
        <v>87</v>
      </c>
      <c r="AW179" s="12" t="s">
        <v>32</v>
      </c>
      <c r="AX179" s="12" t="s">
        <v>75</v>
      </c>
      <c r="AY179" s="192" t="s">
        <v>192</v>
      </c>
    </row>
    <row r="180" spans="2:65" s="11" customFormat="1" ht="16.5" customHeight="1">
      <c r="B180" s="178"/>
      <c r="C180" s="179"/>
      <c r="D180" s="179"/>
      <c r="E180" s="180" t="s">
        <v>5</v>
      </c>
      <c r="F180" s="273" t="s">
        <v>401</v>
      </c>
      <c r="G180" s="274"/>
      <c r="H180" s="274"/>
      <c r="I180" s="274"/>
      <c r="J180" s="179"/>
      <c r="K180" s="180" t="s">
        <v>5</v>
      </c>
      <c r="L180" s="179"/>
      <c r="M180" s="179"/>
      <c r="N180" s="179"/>
      <c r="O180" s="179"/>
      <c r="P180" s="179"/>
      <c r="Q180" s="179"/>
      <c r="R180" s="181"/>
      <c r="T180" s="182"/>
      <c r="U180" s="179"/>
      <c r="V180" s="179"/>
      <c r="W180" s="179"/>
      <c r="X180" s="179"/>
      <c r="Y180" s="179"/>
      <c r="Z180" s="179"/>
      <c r="AA180" s="183"/>
      <c r="AT180" s="184" t="s">
        <v>216</v>
      </c>
      <c r="AU180" s="184" t="s">
        <v>87</v>
      </c>
      <c r="AV180" s="11" t="s">
        <v>82</v>
      </c>
      <c r="AW180" s="11" t="s">
        <v>32</v>
      </c>
      <c r="AX180" s="11" t="s">
        <v>75</v>
      </c>
      <c r="AY180" s="184" t="s">
        <v>192</v>
      </c>
    </row>
    <row r="181" spans="2:65" s="12" customFormat="1" ht="16.5" customHeight="1">
      <c r="B181" s="185"/>
      <c r="C181" s="186"/>
      <c r="D181" s="186"/>
      <c r="E181" s="187" t="s">
        <v>5</v>
      </c>
      <c r="F181" s="271" t="s">
        <v>1347</v>
      </c>
      <c r="G181" s="272"/>
      <c r="H181" s="272"/>
      <c r="I181" s="272"/>
      <c r="J181" s="186"/>
      <c r="K181" s="188">
        <v>-19.03</v>
      </c>
      <c r="L181" s="186"/>
      <c r="M181" s="186"/>
      <c r="N181" s="186"/>
      <c r="O181" s="186"/>
      <c r="P181" s="186"/>
      <c r="Q181" s="186"/>
      <c r="R181" s="189"/>
      <c r="T181" s="190"/>
      <c r="U181" s="186"/>
      <c r="V181" s="186"/>
      <c r="W181" s="186"/>
      <c r="X181" s="186"/>
      <c r="Y181" s="186"/>
      <c r="Z181" s="186"/>
      <c r="AA181" s="191"/>
      <c r="AT181" s="192" t="s">
        <v>216</v>
      </c>
      <c r="AU181" s="192" t="s">
        <v>87</v>
      </c>
      <c r="AV181" s="12" t="s">
        <v>87</v>
      </c>
      <c r="AW181" s="12" t="s">
        <v>32</v>
      </c>
      <c r="AX181" s="12" t="s">
        <v>75</v>
      </c>
      <c r="AY181" s="192" t="s">
        <v>192</v>
      </c>
    </row>
    <row r="182" spans="2:65" s="11" customFormat="1" ht="16.5" customHeight="1">
      <c r="B182" s="178"/>
      <c r="C182" s="179"/>
      <c r="D182" s="179"/>
      <c r="E182" s="180" t="s">
        <v>5</v>
      </c>
      <c r="F182" s="273" t="s">
        <v>403</v>
      </c>
      <c r="G182" s="274"/>
      <c r="H182" s="274"/>
      <c r="I182" s="274"/>
      <c r="J182" s="179"/>
      <c r="K182" s="180" t="s">
        <v>5</v>
      </c>
      <c r="L182" s="179"/>
      <c r="M182" s="179"/>
      <c r="N182" s="179"/>
      <c r="O182" s="179"/>
      <c r="P182" s="179"/>
      <c r="Q182" s="179"/>
      <c r="R182" s="181"/>
      <c r="T182" s="182"/>
      <c r="U182" s="179"/>
      <c r="V182" s="179"/>
      <c r="W182" s="179"/>
      <c r="X182" s="179"/>
      <c r="Y182" s="179"/>
      <c r="Z182" s="179"/>
      <c r="AA182" s="183"/>
      <c r="AT182" s="184" t="s">
        <v>216</v>
      </c>
      <c r="AU182" s="184" t="s">
        <v>87</v>
      </c>
      <c r="AV182" s="11" t="s">
        <v>82</v>
      </c>
      <c r="AW182" s="11" t="s">
        <v>32</v>
      </c>
      <c r="AX182" s="11" t="s">
        <v>75</v>
      </c>
      <c r="AY182" s="184" t="s">
        <v>192</v>
      </c>
    </row>
    <row r="183" spans="2:65" s="12" customFormat="1" ht="16.5" customHeight="1">
      <c r="B183" s="185"/>
      <c r="C183" s="186"/>
      <c r="D183" s="186"/>
      <c r="E183" s="187" t="s">
        <v>5</v>
      </c>
      <c r="F183" s="271" t="s">
        <v>1348</v>
      </c>
      <c r="G183" s="272"/>
      <c r="H183" s="272"/>
      <c r="I183" s="272"/>
      <c r="J183" s="186"/>
      <c r="K183" s="188">
        <v>-51.72</v>
      </c>
      <c r="L183" s="186"/>
      <c r="M183" s="186"/>
      <c r="N183" s="186"/>
      <c r="O183" s="186"/>
      <c r="P183" s="186"/>
      <c r="Q183" s="186"/>
      <c r="R183" s="189"/>
      <c r="T183" s="190"/>
      <c r="U183" s="186"/>
      <c r="V183" s="186"/>
      <c r="W183" s="186"/>
      <c r="X183" s="186"/>
      <c r="Y183" s="186"/>
      <c r="Z183" s="186"/>
      <c r="AA183" s="191"/>
      <c r="AT183" s="192" t="s">
        <v>216</v>
      </c>
      <c r="AU183" s="192" t="s">
        <v>87</v>
      </c>
      <c r="AV183" s="12" t="s">
        <v>87</v>
      </c>
      <c r="AW183" s="12" t="s">
        <v>32</v>
      </c>
      <c r="AX183" s="12" t="s">
        <v>75</v>
      </c>
      <c r="AY183" s="192" t="s">
        <v>192</v>
      </c>
    </row>
    <row r="184" spans="2:65" s="11" customFormat="1" ht="16.5" customHeight="1">
      <c r="B184" s="178"/>
      <c r="C184" s="179"/>
      <c r="D184" s="179"/>
      <c r="E184" s="180" t="s">
        <v>5</v>
      </c>
      <c r="F184" s="273" t="s">
        <v>1349</v>
      </c>
      <c r="G184" s="274"/>
      <c r="H184" s="274"/>
      <c r="I184" s="274"/>
      <c r="J184" s="179"/>
      <c r="K184" s="180" t="s">
        <v>5</v>
      </c>
      <c r="L184" s="179"/>
      <c r="M184" s="179"/>
      <c r="N184" s="179"/>
      <c r="O184" s="179"/>
      <c r="P184" s="179"/>
      <c r="Q184" s="179"/>
      <c r="R184" s="181"/>
      <c r="T184" s="182"/>
      <c r="U184" s="179"/>
      <c r="V184" s="179"/>
      <c r="W184" s="179"/>
      <c r="X184" s="179"/>
      <c r="Y184" s="179"/>
      <c r="Z184" s="179"/>
      <c r="AA184" s="183"/>
      <c r="AT184" s="184" t="s">
        <v>216</v>
      </c>
      <c r="AU184" s="184" t="s">
        <v>87</v>
      </c>
      <c r="AV184" s="11" t="s">
        <v>82</v>
      </c>
      <c r="AW184" s="11" t="s">
        <v>32</v>
      </c>
      <c r="AX184" s="11" t="s">
        <v>75</v>
      </c>
      <c r="AY184" s="184" t="s">
        <v>192</v>
      </c>
    </row>
    <row r="185" spans="2:65" s="12" customFormat="1" ht="16.5" customHeight="1">
      <c r="B185" s="185"/>
      <c r="C185" s="186"/>
      <c r="D185" s="186"/>
      <c r="E185" s="187" t="s">
        <v>5</v>
      </c>
      <c r="F185" s="271" t="s">
        <v>1350</v>
      </c>
      <c r="G185" s="272"/>
      <c r="H185" s="272"/>
      <c r="I185" s="272"/>
      <c r="J185" s="186"/>
      <c r="K185" s="188">
        <v>-67.475999999999999</v>
      </c>
      <c r="L185" s="186"/>
      <c r="M185" s="186"/>
      <c r="N185" s="186"/>
      <c r="O185" s="186"/>
      <c r="P185" s="186"/>
      <c r="Q185" s="186"/>
      <c r="R185" s="189"/>
      <c r="T185" s="190"/>
      <c r="U185" s="186"/>
      <c r="V185" s="186"/>
      <c r="W185" s="186"/>
      <c r="X185" s="186"/>
      <c r="Y185" s="186"/>
      <c r="Z185" s="186"/>
      <c r="AA185" s="191"/>
      <c r="AT185" s="192" t="s">
        <v>216</v>
      </c>
      <c r="AU185" s="192" t="s">
        <v>87</v>
      </c>
      <c r="AV185" s="12" t="s">
        <v>87</v>
      </c>
      <c r="AW185" s="12" t="s">
        <v>32</v>
      </c>
      <c r="AX185" s="12" t="s">
        <v>75</v>
      </c>
      <c r="AY185" s="192" t="s">
        <v>192</v>
      </c>
    </row>
    <row r="186" spans="2:65" s="14" customFormat="1" ht="16.5" customHeight="1">
      <c r="B186" s="201"/>
      <c r="C186" s="202"/>
      <c r="D186" s="202"/>
      <c r="E186" s="203" t="s">
        <v>5</v>
      </c>
      <c r="F186" s="282" t="s">
        <v>398</v>
      </c>
      <c r="G186" s="283"/>
      <c r="H186" s="283"/>
      <c r="I186" s="283"/>
      <c r="J186" s="202"/>
      <c r="K186" s="204">
        <v>620.79700000000003</v>
      </c>
      <c r="L186" s="202"/>
      <c r="M186" s="202"/>
      <c r="N186" s="202"/>
      <c r="O186" s="202"/>
      <c r="P186" s="202"/>
      <c r="Q186" s="202"/>
      <c r="R186" s="205"/>
      <c r="T186" s="206"/>
      <c r="U186" s="202"/>
      <c r="V186" s="202"/>
      <c r="W186" s="202"/>
      <c r="X186" s="202"/>
      <c r="Y186" s="202"/>
      <c r="Z186" s="202"/>
      <c r="AA186" s="207"/>
      <c r="AT186" s="208" t="s">
        <v>216</v>
      </c>
      <c r="AU186" s="208" t="s">
        <v>87</v>
      </c>
      <c r="AV186" s="14" t="s">
        <v>202</v>
      </c>
      <c r="AW186" s="14" t="s">
        <v>32</v>
      </c>
      <c r="AX186" s="14" t="s">
        <v>75</v>
      </c>
      <c r="AY186" s="208" t="s">
        <v>192</v>
      </c>
    </row>
    <row r="187" spans="2:65" s="11" customFormat="1" ht="16.5" customHeight="1">
      <c r="B187" s="178"/>
      <c r="C187" s="179"/>
      <c r="D187" s="179"/>
      <c r="E187" s="180" t="s">
        <v>5</v>
      </c>
      <c r="F187" s="273" t="s">
        <v>1351</v>
      </c>
      <c r="G187" s="274"/>
      <c r="H187" s="274"/>
      <c r="I187" s="274"/>
      <c r="J187" s="179"/>
      <c r="K187" s="180" t="s">
        <v>5</v>
      </c>
      <c r="L187" s="179"/>
      <c r="M187" s="179"/>
      <c r="N187" s="179"/>
      <c r="O187" s="179"/>
      <c r="P187" s="179"/>
      <c r="Q187" s="179"/>
      <c r="R187" s="181"/>
      <c r="T187" s="182"/>
      <c r="U187" s="179"/>
      <c r="V187" s="179"/>
      <c r="W187" s="179"/>
      <c r="X187" s="179"/>
      <c r="Y187" s="179"/>
      <c r="Z187" s="179"/>
      <c r="AA187" s="183"/>
      <c r="AT187" s="184" t="s">
        <v>216</v>
      </c>
      <c r="AU187" s="184" t="s">
        <v>87</v>
      </c>
      <c r="AV187" s="11" t="s">
        <v>82</v>
      </c>
      <c r="AW187" s="11" t="s">
        <v>32</v>
      </c>
      <c r="AX187" s="11" t="s">
        <v>75</v>
      </c>
      <c r="AY187" s="184" t="s">
        <v>192</v>
      </c>
    </row>
    <row r="188" spans="2:65" s="12" customFormat="1" ht="16.5" customHeight="1">
      <c r="B188" s="185"/>
      <c r="C188" s="186"/>
      <c r="D188" s="186"/>
      <c r="E188" s="187" t="s">
        <v>5</v>
      </c>
      <c r="F188" s="271" t="s">
        <v>1352</v>
      </c>
      <c r="G188" s="272"/>
      <c r="H188" s="272"/>
      <c r="I188" s="272"/>
      <c r="J188" s="186"/>
      <c r="K188" s="188">
        <v>18.347999999999999</v>
      </c>
      <c r="L188" s="186"/>
      <c r="M188" s="186"/>
      <c r="N188" s="186"/>
      <c r="O188" s="186"/>
      <c r="P188" s="186"/>
      <c r="Q188" s="186"/>
      <c r="R188" s="189"/>
      <c r="T188" s="190"/>
      <c r="U188" s="186"/>
      <c r="V188" s="186"/>
      <c r="W188" s="186"/>
      <c r="X188" s="186"/>
      <c r="Y188" s="186"/>
      <c r="Z188" s="186"/>
      <c r="AA188" s="191"/>
      <c r="AT188" s="192" t="s">
        <v>216</v>
      </c>
      <c r="AU188" s="192" t="s">
        <v>87</v>
      </c>
      <c r="AV188" s="12" t="s">
        <v>87</v>
      </c>
      <c r="AW188" s="12" t="s">
        <v>32</v>
      </c>
      <c r="AX188" s="12" t="s">
        <v>75</v>
      </c>
      <c r="AY188" s="192" t="s">
        <v>192</v>
      </c>
    </row>
    <row r="189" spans="2:65" s="11" customFormat="1" ht="16.5" customHeight="1">
      <c r="B189" s="178"/>
      <c r="C189" s="179"/>
      <c r="D189" s="179"/>
      <c r="E189" s="180" t="s">
        <v>5</v>
      </c>
      <c r="F189" s="273" t="s">
        <v>1311</v>
      </c>
      <c r="G189" s="274"/>
      <c r="H189" s="274"/>
      <c r="I189" s="274"/>
      <c r="J189" s="179"/>
      <c r="K189" s="180" t="s">
        <v>5</v>
      </c>
      <c r="L189" s="179"/>
      <c r="M189" s="179"/>
      <c r="N189" s="179"/>
      <c r="O189" s="179"/>
      <c r="P189" s="179"/>
      <c r="Q189" s="179"/>
      <c r="R189" s="181"/>
      <c r="T189" s="182"/>
      <c r="U189" s="179"/>
      <c r="V189" s="179"/>
      <c r="W189" s="179"/>
      <c r="X189" s="179"/>
      <c r="Y189" s="179"/>
      <c r="Z189" s="179"/>
      <c r="AA189" s="183"/>
      <c r="AT189" s="184" t="s">
        <v>216</v>
      </c>
      <c r="AU189" s="184" t="s">
        <v>87</v>
      </c>
      <c r="AV189" s="11" t="s">
        <v>82</v>
      </c>
      <c r="AW189" s="11" t="s">
        <v>32</v>
      </c>
      <c r="AX189" s="11" t="s">
        <v>75</v>
      </c>
      <c r="AY189" s="184" t="s">
        <v>192</v>
      </c>
    </row>
    <row r="190" spans="2:65" s="12" customFormat="1" ht="16.5" customHeight="1">
      <c r="B190" s="185"/>
      <c r="C190" s="186"/>
      <c r="D190" s="186"/>
      <c r="E190" s="187" t="s">
        <v>5</v>
      </c>
      <c r="F190" s="271" t="s">
        <v>1353</v>
      </c>
      <c r="G190" s="272"/>
      <c r="H190" s="272"/>
      <c r="I190" s="272"/>
      <c r="J190" s="186"/>
      <c r="K190" s="188">
        <v>8.8450000000000006</v>
      </c>
      <c r="L190" s="186"/>
      <c r="M190" s="186"/>
      <c r="N190" s="186"/>
      <c r="O190" s="186"/>
      <c r="P190" s="186"/>
      <c r="Q190" s="186"/>
      <c r="R190" s="189"/>
      <c r="T190" s="190"/>
      <c r="U190" s="186"/>
      <c r="V190" s="186"/>
      <c r="W190" s="186"/>
      <c r="X190" s="186"/>
      <c r="Y190" s="186"/>
      <c r="Z190" s="186"/>
      <c r="AA190" s="191"/>
      <c r="AT190" s="192" t="s">
        <v>216</v>
      </c>
      <c r="AU190" s="192" t="s">
        <v>87</v>
      </c>
      <c r="AV190" s="12" t="s">
        <v>87</v>
      </c>
      <c r="AW190" s="12" t="s">
        <v>32</v>
      </c>
      <c r="AX190" s="12" t="s">
        <v>75</v>
      </c>
      <c r="AY190" s="192" t="s">
        <v>192</v>
      </c>
    </row>
    <row r="191" spans="2:65" s="13" customFormat="1" ht="16.5" customHeight="1">
      <c r="B191" s="193"/>
      <c r="C191" s="194"/>
      <c r="D191" s="194"/>
      <c r="E191" s="195" t="s">
        <v>5</v>
      </c>
      <c r="F191" s="275" t="s">
        <v>249</v>
      </c>
      <c r="G191" s="276"/>
      <c r="H191" s="276"/>
      <c r="I191" s="276"/>
      <c r="J191" s="194"/>
      <c r="K191" s="196">
        <v>647.99</v>
      </c>
      <c r="L191" s="194"/>
      <c r="M191" s="194"/>
      <c r="N191" s="194"/>
      <c r="O191" s="194"/>
      <c r="P191" s="194"/>
      <c r="Q191" s="194"/>
      <c r="R191" s="197"/>
      <c r="T191" s="198"/>
      <c r="U191" s="194"/>
      <c r="V191" s="194"/>
      <c r="W191" s="194"/>
      <c r="X191" s="194"/>
      <c r="Y191" s="194"/>
      <c r="Z191" s="194"/>
      <c r="AA191" s="199"/>
      <c r="AT191" s="200" t="s">
        <v>216</v>
      </c>
      <c r="AU191" s="200" t="s">
        <v>87</v>
      </c>
      <c r="AV191" s="13" t="s">
        <v>197</v>
      </c>
      <c r="AW191" s="13" t="s">
        <v>32</v>
      </c>
      <c r="AX191" s="13" t="s">
        <v>82</v>
      </c>
      <c r="AY191" s="200" t="s">
        <v>192</v>
      </c>
    </row>
    <row r="192" spans="2:65" s="1" customFormat="1" ht="38.25" customHeight="1">
      <c r="B192" s="142"/>
      <c r="C192" s="171" t="s">
        <v>210</v>
      </c>
      <c r="D192" s="171" t="s">
        <v>193</v>
      </c>
      <c r="E192" s="172" t="s">
        <v>1354</v>
      </c>
      <c r="F192" s="268" t="s">
        <v>1355</v>
      </c>
      <c r="G192" s="268"/>
      <c r="H192" s="268"/>
      <c r="I192" s="268"/>
      <c r="J192" s="173" t="s">
        <v>196</v>
      </c>
      <c r="K192" s="174">
        <v>639.14499999999998</v>
      </c>
      <c r="L192" s="277">
        <v>0</v>
      </c>
      <c r="M192" s="277"/>
      <c r="N192" s="267">
        <f>ROUND(L192*K192,2)</f>
        <v>0</v>
      </c>
      <c r="O192" s="267"/>
      <c r="P192" s="267"/>
      <c r="Q192" s="267"/>
      <c r="R192" s="145"/>
      <c r="T192" s="175" t="s">
        <v>5</v>
      </c>
      <c r="U192" s="48" t="s">
        <v>42</v>
      </c>
      <c r="V192" s="40"/>
      <c r="W192" s="176">
        <f>V192*K192</f>
        <v>0</v>
      </c>
      <c r="X192" s="176">
        <v>1.0880000000000001E-2</v>
      </c>
      <c r="Y192" s="176">
        <f>X192*K192</f>
        <v>6.9538976000000003</v>
      </c>
      <c r="Z192" s="176">
        <v>0</v>
      </c>
      <c r="AA192" s="177">
        <f>Z192*K192</f>
        <v>0</v>
      </c>
      <c r="AR192" s="23" t="s">
        <v>197</v>
      </c>
      <c r="AT192" s="23" t="s">
        <v>193</v>
      </c>
      <c r="AU192" s="23" t="s">
        <v>87</v>
      </c>
      <c r="AY192" s="23" t="s">
        <v>192</v>
      </c>
      <c r="BE192" s="118">
        <f>IF(U192="základná",N192,0)</f>
        <v>0</v>
      </c>
      <c r="BF192" s="118">
        <f>IF(U192="znížená",N192,0)</f>
        <v>0</v>
      </c>
      <c r="BG192" s="118">
        <f>IF(U192="zákl. prenesená",N192,0)</f>
        <v>0</v>
      </c>
      <c r="BH192" s="118">
        <f>IF(U192="zníž. prenesená",N192,0)</f>
        <v>0</v>
      </c>
      <c r="BI192" s="118">
        <f>IF(U192="nulová",N192,0)</f>
        <v>0</v>
      </c>
      <c r="BJ192" s="23" t="s">
        <v>87</v>
      </c>
      <c r="BK192" s="118">
        <f>ROUND(L192*K192,2)</f>
        <v>0</v>
      </c>
      <c r="BL192" s="23" t="s">
        <v>197</v>
      </c>
      <c r="BM192" s="23" t="s">
        <v>1356</v>
      </c>
    </row>
    <row r="193" spans="2:65" s="11" customFormat="1" ht="16.5" customHeight="1">
      <c r="B193" s="178"/>
      <c r="C193" s="179"/>
      <c r="D193" s="179"/>
      <c r="E193" s="180" t="s">
        <v>5</v>
      </c>
      <c r="F193" s="269" t="s">
        <v>1322</v>
      </c>
      <c r="G193" s="270"/>
      <c r="H193" s="270"/>
      <c r="I193" s="270"/>
      <c r="J193" s="179"/>
      <c r="K193" s="180" t="s">
        <v>5</v>
      </c>
      <c r="L193" s="179"/>
      <c r="M193" s="179"/>
      <c r="N193" s="179"/>
      <c r="O193" s="179"/>
      <c r="P193" s="179"/>
      <c r="Q193" s="179"/>
      <c r="R193" s="181"/>
      <c r="T193" s="182"/>
      <c r="U193" s="179"/>
      <c r="V193" s="179"/>
      <c r="W193" s="179"/>
      <c r="X193" s="179"/>
      <c r="Y193" s="179"/>
      <c r="Z193" s="179"/>
      <c r="AA193" s="183"/>
      <c r="AT193" s="184" t="s">
        <v>216</v>
      </c>
      <c r="AU193" s="184" t="s">
        <v>87</v>
      </c>
      <c r="AV193" s="11" t="s">
        <v>82</v>
      </c>
      <c r="AW193" s="11" t="s">
        <v>32</v>
      </c>
      <c r="AX193" s="11" t="s">
        <v>75</v>
      </c>
      <c r="AY193" s="184" t="s">
        <v>192</v>
      </c>
    </row>
    <row r="194" spans="2:65" s="12" customFormat="1" ht="16.5" customHeight="1">
      <c r="B194" s="185"/>
      <c r="C194" s="186"/>
      <c r="D194" s="186"/>
      <c r="E194" s="187" t="s">
        <v>5</v>
      </c>
      <c r="F194" s="271" t="s">
        <v>1357</v>
      </c>
      <c r="G194" s="272"/>
      <c r="H194" s="272"/>
      <c r="I194" s="272"/>
      <c r="J194" s="186"/>
      <c r="K194" s="188">
        <v>620.79700000000003</v>
      </c>
      <c r="L194" s="186"/>
      <c r="M194" s="186"/>
      <c r="N194" s="186"/>
      <c r="O194" s="186"/>
      <c r="P194" s="186"/>
      <c r="Q194" s="186"/>
      <c r="R194" s="189"/>
      <c r="T194" s="190"/>
      <c r="U194" s="186"/>
      <c r="V194" s="186"/>
      <c r="W194" s="186"/>
      <c r="X194" s="186"/>
      <c r="Y194" s="186"/>
      <c r="Z194" s="186"/>
      <c r="AA194" s="191"/>
      <c r="AT194" s="192" t="s">
        <v>216</v>
      </c>
      <c r="AU194" s="192" t="s">
        <v>87</v>
      </c>
      <c r="AV194" s="12" t="s">
        <v>87</v>
      </c>
      <c r="AW194" s="12" t="s">
        <v>32</v>
      </c>
      <c r="AX194" s="12" t="s">
        <v>75</v>
      </c>
      <c r="AY194" s="192" t="s">
        <v>192</v>
      </c>
    </row>
    <row r="195" spans="2:65" s="11" customFormat="1" ht="16.5" customHeight="1">
      <c r="B195" s="178"/>
      <c r="C195" s="179"/>
      <c r="D195" s="179"/>
      <c r="E195" s="180" t="s">
        <v>5</v>
      </c>
      <c r="F195" s="273" t="s">
        <v>1351</v>
      </c>
      <c r="G195" s="274"/>
      <c r="H195" s="274"/>
      <c r="I195" s="274"/>
      <c r="J195" s="179"/>
      <c r="K195" s="180" t="s">
        <v>5</v>
      </c>
      <c r="L195" s="179"/>
      <c r="M195" s="179"/>
      <c r="N195" s="179"/>
      <c r="O195" s="179"/>
      <c r="P195" s="179"/>
      <c r="Q195" s="179"/>
      <c r="R195" s="181"/>
      <c r="T195" s="182"/>
      <c r="U195" s="179"/>
      <c r="V195" s="179"/>
      <c r="W195" s="179"/>
      <c r="X195" s="179"/>
      <c r="Y195" s="179"/>
      <c r="Z195" s="179"/>
      <c r="AA195" s="183"/>
      <c r="AT195" s="184" t="s">
        <v>216</v>
      </c>
      <c r="AU195" s="184" t="s">
        <v>87</v>
      </c>
      <c r="AV195" s="11" t="s">
        <v>82</v>
      </c>
      <c r="AW195" s="11" t="s">
        <v>32</v>
      </c>
      <c r="AX195" s="11" t="s">
        <v>75</v>
      </c>
      <c r="AY195" s="184" t="s">
        <v>192</v>
      </c>
    </row>
    <row r="196" spans="2:65" s="12" customFormat="1" ht="16.5" customHeight="1">
      <c r="B196" s="185"/>
      <c r="C196" s="186"/>
      <c r="D196" s="186"/>
      <c r="E196" s="187" t="s">
        <v>5</v>
      </c>
      <c r="F196" s="271" t="s">
        <v>1352</v>
      </c>
      <c r="G196" s="272"/>
      <c r="H196" s="272"/>
      <c r="I196" s="272"/>
      <c r="J196" s="186"/>
      <c r="K196" s="188">
        <v>18.347999999999999</v>
      </c>
      <c r="L196" s="186"/>
      <c r="M196" s="186"/>
      <c r="N196" s="186"/>
      <c r="O196" s="186"/>
      <c r="P196" s="186"/>
      <c r="Q196" s="186"/>
      <c r="R196" s="189"/>
      <c r="T196" s="190"/>
      <c r="U196" s="186"/>
      <c r="V196" s="186"/>
      <c r="W196" s="186"/>
      <c r="X196" s="186"/>
      <c r="Y196" s="186"/>
      <c r="Z196" s="186"/>
      <c r="AA196" s="191"/>
      <c r="AT196" s="192" t="s">
        <v>216</v>
      </c>
      <c r="AU196" s="192" t="s">
        <v>87</v>
      </c>
      <c r="AV196" s="12" t="s">
        <v>87</v>
      </c>
      <c r="AW196" s="12" t="s">
        <v>32</v>
      </c>
      <c r="AX196" s="12" t="s">
        <v>75</v>
      </c>
      <c r="AY196" s="192" t="s">
        <v>192</v>
      </c>
    </row>
    <row r="197" spans="2:65" s="13" customFormat="1" ht="16.5" customHeight="1">
      <c r="B197" s="193"/>
      <c r="C197" s="194"/>
      <c r="D197" s="194"/>
      <c r="E197" s="195" t="s">
        <v>5</v>
      </c>
      <c r="F197" s="275" t="s">
        <v>249</v>
      </c>
      <c r="G197" s="276"/>
      <c r="H197" s="276"/>
      <c r="I197" s="276"/>
      <c r="J197" s="194"/>
      <c r="K197" s="196">
        <v>639.14499999999998</v>
      </c>
      <c r="L197" s="194"/>
      <c r="M197" s="194"/>
      <c r="N197" s="194"/>
      <c r="O197" s="194"/>
      <c r="P197" s="194"/>
      <c r="Q197" s="194"/>
      <c r="R197" s="197"/>
      <c r="T197" s="198"/>
      <c r="U197" s="194"/>
      <c r="V197" s="194"/>
      <c r="W197" s="194"/>
      <c r="X197" s="194"/>
      <c r="Y197" s="194"/>
      <c r="Z197" s="194"/>
      <c r="AA197" s="199"/>
      <c r="AT197" s="200" t="s">
        <v>216</v>
      </c>
      <c r="AU197" s="200" t="s">
        <v>87</v>
      </c>
      <c r="AV197" s="13" t="s">
        <v>197</v>
      </c>
      <c r="AW197" s="13" t="s">
        <v>32</v>
      </c>
      <c r="AX197" s="13" t="s">
        <v>82</v>
      </c>
      <c r="AY197" s="200" t="s">
        <v>192</v>
      </c>
    </row>
    <row r="198" spans="2:65" s="1" customFormat="1" ht="38.25" customHeight="1">
      <c r="B198" s="142"/>
      <c r="C198" s="171" t="s">
        <v>218</v>
      </c>
      <c r="D198" s="171" t="s">
        <v>193</v>
      </c>
      <c r="E198" s="172" t="s">
        <v>1358</v>
      </c>
      <c r="F198" s="268" t="s">
        <v>1359</v>
      </c>
      <c r="G198" s="268"/>
      <c r="H198" s="268"/>
      <c r="I198" s="268"/>
      <c r="J198" s="173" t="s">
        <v>196</v>
      </c>
      <c r="K198" s="174">
        <v>192.85499999999999</v>
      </c>
      <c r="L198" s="277">
        <v>0</v>
      </c>
      <c r="M198" s="277"/>
      <c r="N198" s="267">
        <f>ROUND(L198*K198,2)</f>
        <v>0</v>
      </c>
      <c r="O198" s="267"/>
      <c r="P198" s="267"/>
      <c r="Q198" s="267"/>
      <c r="R198" s="145"/>
      <c r="T198" s="175" t="s">
        <v>5</v>
      </c>
      <c r="U198" s="48" t="s">
        <v>42</v>
      </c>
      <c r="V198" s="40"/>
      <c r="W198" s="176">
        <f>V198*K198</f>
        <v>0</v>
      </c>
      <c r="X198" s="176">
        <v>4.0000000000000002E-4</v>
      </c>
      <c r="Y198" s="176">
        <f>X198*K198</f>
        <v>7.7142000000000002E-2</v>
      </c>
      <c r="Z198" s="176">
        <v>0</v>
      </c>
      <c r="AA198" s="177">
        <f>Z198*K198</f>
        <v>0</v>
      </c>
      <c r="AR198" s="23" t="s">
        <v>197</v>
      </c>
      <c r="AT198" s="23" t="s">
        <v>193</v>
      </c>
      <c r="AU198" s="23" t="s">
        <v>87</v>
      </c>
      <c r="AY198" s="23" t="s">
        <v>192</v>
      </c>
      <c r="BE198" s="118">
        <f>IF(U198="základná",N198,0)</f>
        <v>0</v>
      </c>
      <c r="BF198" s="118">
        <f>IF(U198="znížená",N198,0)</f>
        <v>0</v>
      </c>
      <c r="BG198" s="118">
        <f>IF(U198="zákl. prenesená",N198,0)</f>
        <v>0</v>
      </c>
      <c r="BH198" s="118">
        <f>IF(U198="zníž. prenesená",N198,0)</f>
        <v>0</v>
      </c>
      <c r="BI198" s="118">
        <f>IF(U198="nulová",N198,0)</f>
        <v>0</v>
      </c>
      <c r="BJ198" s="23" t="s">
        <v>87</v>
      </c>
      <c r="BK198" s="118">
        <f>ROUND(L198*K198,2)</f>
        <v>0</v>
      </c>
      <c r="BL198" s="23" t="s">
        <v>197</v>
      </c>
      <c r="BM198" s="23" t="s">
        <v>1360</v>
      </c>
    </row>
    <row r="199" spans="2:65" s="11" customFormat="1" ht="16.5" customHeight="1">
      <c r="B199" s="178"/>
      <c r="C199" s="179"/>
      <c r="D199" s="179"/>
      <c r="E199" s="180" t="s">
        <v>5</v>
      </c>
      <c r="F199" s="269" t="s">
        <v>1361</v>
      </c>
      <c r="G199" s="270"/>
      <c r="H199" s="270"/>
      <c r="I199" s="270"/>
      <c r="J199" s="179"/>
      <c r="K199" s="180" t="s">
        <v>5</v>
      </c>
      <c r="L199" s="179"/>
      <c r="M199" s="179"/>
      <c r="N199" s="179"/>
      <c r="O199" s="179"/>
      <c r="P199" s="179"/>
      <c r="Q199" s="179"/>
      <c r="R199" s="181"/>
      <c r="T199" s="182"/>
      <c r="U199" s="179"/>
      <c r="V199" s="179"/>
      <c r="W199" s="179"/>
      <c r="X199" s="179"/>
      <c r="Y199" s="179"/>
      <c r="Z199" s="179"/>
      <c r="AA199" s="183"/>
      <c r="AT199" s="184" t="s">
        <v>216</v>
      </c>
      <c r="AU199" s="184" t="s">
        <v>87</v>
      </c>
      <c r="AV199" s="11" t="s">
        <v>82</v>
      </c>
      <c r="AW199" s="11" t="s">
        <v>32</v>
      </c>
      <c r="AX199" s="11" t="s">
        <v>75</v>
      </c>
      <c r="AY199" s="184" t="s">
        <v>192</v>
      </c>
    </row>
    <row r="200" spans="2:65" s="12" customFormat="1" ht="16.5" customHeight="1">
      <c r="B200" s="185"/>
      <c r="C200" s="186"/>
      <c r="D200" s="186"/>
      <c r="E200" s="187" t="s">
        <v>5</v>
      </c>
      <c r="F200" s="271" t="s">
        <v>1362</v>
      </c>
      <c r="G200" s="272"/>
      <c r="H200" s="272"/>
      <c r="I200" s="272"/>
      <c r="J200" s="186"/>
      <c r="K200" s="188">
        <v>107.03100000000001</v>
      </c>
      <c r="L200" s="186"/>
      <c r="M200" s="186"/>
      <c r="N200" s="186"/>
      <c r="O200" s="186"/>
      <c r="P200" s="186"/>
      <c r="Q200" s="186"/>
      <c r="R200" s="189"/>
      <c r="T200" s="190"/>
      <c r="U200" s="186"/>
      <c r="V200" s="186"/>
      <c r="W200" s="186"/>
      <c r="X200" s="186"/>
      <c r="Y200" s="186"/>
      <c r="Z200" s="186"/>
      <c r="AA200" s="191"/>
      <c r="AT200" s="192" t="s">
        <v>216</v>
      </c>
      <c r="AU200" s="192" t="s">
        <v>87</v>
      </c>
      <c r="AV200" s="12" t="s">
        <v>87</v>
      </c>
      <c r="AW200" s="12" t="s">
        <v>32</v>
      </c>
      <c r="AX200" s="12" t="s">
        <v>75</v>
      </c>
      <c r="AY200" s="192" t="s">
        <v>192</v>
      </c>
    </row>
    <row r="201" spans="2:65" s="11" customFormat="1" ht="16.5" customHeight="1">
      <c r="B201" s="178"/>
      <c r="C201" s="179"/>
      <c r="D201" s="179"/>
      <c r="E201" s="180" t="s">
        <v>5</v>
      </c>
      <c r="F201" s="273" t="s">
        <v>1363</v>
      </c>
      <c r="G201" s="274"/>
      <c r="H201" s="274"/>
      <c r="I201" s="274"/>
      <c r="J201" s="179"/>
      <c r="K201" s="180" t="s">
        <v>5</v>
      </c>
      <c r="L201" s="179"/>
      <c r="M201" s="179"/>
      <c r="N201" s="179"/>
      <c r="O201" s="179"/>
      <c r="P201" s="179"/>
      <c r="Q201" s="179"/>
      <c r="R201" s="181"/>
      <c r="T201" s="182"/>
      <c r="U201" s="179"/>
      <c r="V201" s="179"/>
      <c r="W201" s="179"/>
      <c r="X201" s="179"/>
      <c r="Y201" s="179"/>
      <c r="Z201" s="179"/>
      <c r="AA201" s="183"/>
      <c r="AT201" s="184" t="s">
        <v>216</v>
      </c>
      <c r="AU201" s="184" t="s">
        <v>87</v>
      </c>
      <c r="AV201" s="11" t="s">
        <v>82</v>
      </c>
      <c r="AW201" s="11" t="s">
        <v>32</v>
      </c>
      <c r="AX201" s="11" t="s">
        <v>75</v>
      </c>
      <c r="AY201" s="184" t="s">
        <v>192</v>
      </c>
    </row>
    <row r="202" spans="2:65" s="12" customFormat="1" ht="16.5" customHeight="1">
      <c r="B202" s="185"/>
      <c r="C202" s="186"/>
      <c r="D202" s="186"/>
      <c r="E202" s="187" t="s">
        <v>5</v>
      </c>
      <c r="F202" s="271" t="s">
        <v>1364</v>
      </c>
      <c r="G202" s="272"/>
      <c r="H202" s="272"/>
      <c r="I202" s="272"/>
      <c r="J202" s="186"/>
      <c r="K202" s="188">
        <v>67.475999999999999</v>
      </c>
      <c r="L202" s="186"/>
      <c r="M202" s="186"/>
      <c r="N202" s="186"/>
      <c r="O202" s="186"/>
      <c r="P202" s="186"/>
      <c r="Q202" s="186"/>
      <c r="R202" s="189"/>
      <c r="T202" s="190"/>
      <c r="U202" s="186"/>
      <c r="V202" s="186"/>
      <c r="W202" s="186"/>
      <c r="X202" s="186"/>
      <c r="Y202" s="186"/>
      <c r="Z202" s="186"/>
      <c r="AA202" s="191"/>
      <c r="AT202" s="192" t="s">
        <v>216</v>
      </c>
      <c r="AU202" s="192" t="s">
        <v>87</v>
      </c>
      <c r="AV202" s="12" t="s">
        <v>87</v>
      </c>
      <c r="AW202" s="12" t="s">
        <v>32</v>
      </c>
      <c r="AX202" s="12" t="s">
        <v>75</v>
      </c>
      <c r="AY202" s="192" t="s">
        <v>192</v>
      </c>
    </row>
    <row r="203" spans="2:65" s="11" customFormat="1" ht="16.5" customHeight="1">
      <c r="B203" s="178"/>
      <c r="C203" s="179"/>
      <c r="D203" s="179"/>
      <c r="E203" s="180" t="s">
        <v>5</v>
      </c>
      <c r="F203" s="273" t="s">
        <v>1351</v>
      </c>
      <c r="G203" s="274"/>
      <c r="H203" s="274"/>
      <c r="I203" s="274"/>
      <c r="J203" s="179"/>
      <c r="K203" s="180" t="s">
        <v>5</v>
      </c>
      <c r="L203" s="179"/>
      <c r="M203" s="179"/>
      <c r="N203" s="179"/>
      <c r="O203" s="179"/>
      <c r="P203" s="179"/>
      <c r="Q203" s="179"/>
      <c r="R203" s="181"/>
      <c r="T203" s="182"/>
      <c r="U203" s="179"/>
      <c r="V203" s="179"/>
      <c r="W203" s="179"/>
      <c r="X203" s="179"/>
      <c r="Y203" s="179"/>
      <c r="Z203" s="179"/>
      <c r="AA203" s="183"/>
      <c r="AT203" s="184" t="s">
        <v>216</v>
      </c>
      <c r="AU203" s="184" t="s">
        <v>87</v>
      </c>
      <c r="AV203" s="11" t="s">
        <v>82</v>
      </c>
      <c r="AW203" s="11" t="s">
        <v>32</v>
      </c>
      <c r="AX203" s="11" t="s">
        <v>75</v>
      </c>
      <c r="AY203" s="184" t="s">
        <v>192</v>
      </c>
    </row>
    <row r="204" spans="2:65" s="12" customFormat="1" ht="16.5" customHeight="1">
      <c r="B204" s="185"/>
      <c r="C204" s="186"/>
      <c r="D204" s="186"/>
      <c r="E204" s="187" t="s">
        <v>5</v>
      </c>
      <c r="F204" s="271" t="s">
        <v>1352</v>
      </c>
      <c r="G204" s="272"/>
      <c r="H204" s="272"/>
      <c r="I204" s="272"/>
      <c r="J204" s="186"/>
      <c r="K204" s="188">
        <v>18.347999999999999</v>
      </c>
      <c r="L204" s="186"/>
      <c r="M204" s="186"/>
      <c r="N204" s="186"/>
      <c r="O204" s="186"/>
      <c r="P204" s="186"/>
      <c r="Q204" s="186"/>
      <c r="R204" s="189"/>
      <c r="T204" s="190"/>
      <c r="U204" s="186"/>
      <c r="V204" s="186"/>
      <c r="W204" s="186"/>
      <c r="X204" s="186"/>
      <c r="Y204" s="186"/>
      <c r="Z204" s="186"/>
      <c r="AA204" s="191"/>
      <c r="AT204" s="192" t="s">
        <v>216</v>
      </c>
      <c r="AU204" s="192" t="s">
        <v>87</v>
      </c>
      <c r="AV204" s="12" t="s">
        <v>87</v>
      </c>
      <c r="AW204" s="12" t="s">
        <v>32</v>
      </c>
      <c r="AX204" s="12" t="s">
        <v>75</v>
      </c>
      <c r="AY204" s="192" t="s">
        <v>192</v>
      </c>
    </row>
    <row r="205" spans="2:65" s="13" customFormat="1" ht="16.5" customHeight="1">
      <c r="B205" s="193"/>
      <c r="C205" s="194"/>
      <c r="D205" s="194"/>
      <c r="E205" s="195" t="s">
        <v>5</v>
      </c>
      <c r="F205" s="275" t="s">
        <v>249</v>
      </c>
      <c r="G205" s="276"/>
      <c r="H205" s="276"/>
      <c r="I205" s="276"/>
      <c r="J205" s="194"/>
      <c r="K205" s="196">
        <v>192.85499999999999</v>
      </c>
      <c r="L205" s="194"/>
      <c r="M205" s="194"/>
      <c r="N205" s="194"/>
      <c r="O205" s="194"/>
      <c r="P205" s="194"/>
      <c r="Q205" s="194"/>
      <c r="R205" s="197"/>
      <c r="T205" s="198"/>
      <c r="U205" s="194"/>
      <c r="V205" s="194"/>
      <c r="W205" s="194"/>
      <c r="X205" s="194"/>
      <c r="Y205" s="194"/>
      <c r="Z205" s="194"/>
      <c r="AA205" s="199"/>
      <c r="AT205" s="200" t="s">
        <v>216</v>
      </c>
      <c r="AU205" s="200" t="s">
        <v>87</v>
      </c>
      <c r="AV205" s="13" t="s">
        <v>197</v>
      </c>
      <c r="AW205" s="13" t="s">
        <v>32</v>
      </c>
      <c r="AX205" s="13" t="s">
        <v>82</v>
      </c>
      <c r="AY205" s="200" t="s">
        <v>192</v>
      </c>
    </row>
    <row r="206" spans="2:65" s="1" customFormat="1" ht="25.5" customHeight="1">
      <c r="B206" s="142"/>
      <c r="C206" s="171" t="s">
        <v>222</v>
      </c>
      <c r="D206" s="171" t="s">
        <v>193</v>
      </c>
      <c r="E206" s="172" t="s">
        <v>1365</v>
      </c>
      <c r="F206" s="268" t="s">
        <v>1366</v>
      </c>
      <c r="G206" s="268"/>
      <c r="H206" s="268"/>
      <c r="I206" s="268"/>
      <c r="J206" s="173" t="s">
        <v>196</v>
      </c>
      <c r="K206" s="174">
        <v>67.475999999999999</v>
      </c>
      <c r="L206" s="277">
        <v>0</v>
      </c>
      <c r="M206" s="277"/>
      <c r="N206" s="267">
        <f>ROUND(L206*K206,2)</f>
        <v>0</v>
      </c>
      <c r="O206" s="267"/>
      <c r="P206" s="267"/>
      <c r="Q206" s="267"/>
      <c r="R206" s="145"/>
      <c r="T206" s="175" t="s">
        <v>5</v>
      </c>
      <c r="U206" s="48" t="s">
        <v>42</v>
      </c>
      <c r="V206" s="40"/>
      <c r="W206" s="176">
        <f>V206*K206</f>
        <v>0</v>
      </c>
      <c r="X206" s="176">
        <v>4.15E-3</v>
      </c>
      <c r="Y206" s="176">
        <f>X206*K206</f>
        <v>0.28002539999999998</v>
      </c>
      <c r="Z206" s="176">
        <v>0</v>
      </c>
      <c r="AA206" s="177">
        <f>Z206*K206</f>
        <v>0</v>
      </c>
      <c r="AR206" s="23" t="s">
        <v>197</v>
      </c>
      <c r="AT206" s="23" t="s">
        <v>193</v>
      </c>
      <c r="AU206" s="23" t="s">
        <v>87</v>
      </c>
      <c r="AY206" s="23" t="s">
        <v>192</v>
      </c>
      <c r="BE206" s="118">
        <f>IF(U206="základná",N206,0)</f>
        <v>0</v>
      </c>
      <c r="BF206" s="118">
        <f>IF(U206="znížená",N206,0)</f>
        <v>0</v>
      </c>
      <c r="BG206" s="118">
        <f>IF(U206="zákl. prenesená",N206,0)</f>
        <v>0</v>
      </c>
      <c r="BH206" s="118">
        <f>IF(U206="zníž. prenesená",N206,0)</f>
        <v>0</v>
      </c>
      <c r="BI206" s="118">
        <f>IF(U206="nulová",N206,0)</f>
        <v>0</v>
      </c>
      <c r="BJ206" s="23" t="s">
        <v>87</v>
      </c>
      <c r="BK206" s="118">
        <f>ROUND(L206*K206,2)</f>
        <v>0</v>
      </c>
      <c r="BL206" s="23" t="s">
        <v>197</v>
      </c>
      <c r="BM206" s="23" t="s">
        <v>1367</v>
      </c>
    </row>
    <row r="207" spans="2:65" s="11" customFormat="1" ht="16.5" customHeight="1">
      <c r="B207" s="178"/>
      <c r="C207" s="179"/>
      <c r="D207" s="179"/>
      <c r="E207" s="180" t="s">
        <v>5</v>
      </c>
      <c r="F207" s="269" t="s">
        <v>1368</v>
      </c>
      <c r="G207" s="270"/>
      <c r="H207" s="270"/>
      <c r="I207" s="270"/>
      <c r="J207" s="179"/>
      <c r="K207" s="180" t="s">
        <v>5</v>
      </c>
      <c r="L207" s="179"/>
      <c r="M207" s="179"/>
      <c r="N207" s="179"/>
      <c r="O207" s="179"/>
      <c r="P207" s="179"/>
      <c r="Q207" s="179"/>
      <c r="R207" s="181"/>
      <c r="T207" s="182"/>
      <c r="U207" s="179"/>
      <c r="V207" s="179"/>
      <c r="W207" s="179"/>
      <c r="X207" s="179"/>
      <c r="Y207" s="179"/>
      <c r="Z207" s="179"/>
      <c r="AA207" s="183"/>
      <c r="AT207" s="184" t="s">
        <v>216</v>
      </c>
      <c r="AU207" s="184" t="s">
        <v>87</v>
      </c>
      <c r="AV207" s="11" t="s">
        <v>82</v>
      </c>
      <c r="AW207" s="11" t="s">
        <v>32</v>
      </c>
      <c r="AX207" s="11" t="s">
        <v>75</v>
      </c>
      <c r="AY207" s="184" t="s">
        <v>192</v>
      </c>
    </row>
    <row r="208" spans="2:65" s="12" customFormat="1" ht="25.5" customHeight="1">
      <c r="B208" s="185"/>
      <c r="C208" s="186"/>
      <c r="D208" s="186"/>
      <c r="E208" s="187" t="s">
        <v>5</v>
      </c>
      <c r="F208" s="271" t="s">
        <v>1369</v>
      </c>
      <c r="G208" s="272"/>
      <c r="H208" s="272"/>
      <c r="I208" s="272"/>
      <c r="J208" s="186"/>
      <c r="K208" s="188">
        <v>67.475999999999999</v>
      </c>
      <c r="L208" s="186"/>
      <c r="M208" s="186"/>
      <c r="N208" s="186"/>
      <c r="O208" s="186"/>
      <c r="P208" s="186"/>
      <c r="Q208" s="186"/>
      <c r="R208" s="189"/>
      <c r="T208" s="190"/>
      <c r="U208" s="186"/>
      <c r="V208" s="186"/>
      <c r="W208" s="186"/>
      <c r="X208" s="186"/>
      <c r="Y208" s="186"/>
      <c r="Z208" s="186"/>
      <c r="AA208" s="191"/>
      <c r="AT208" s="192" t="s">
        <v>216</v>
      </c>
      <c r="AU208" s="192" t="s">
        <v>87</v>
      </c>
      <c r="AV208" s="12" t="s">
        <v>87</v>
      </c>
      <c r="AW208" s="12" t="s">
        <v>32</v>
      </c>
      <c r="AX208" s="12" t="s">
        <v>82</v>
      </c>
      <c r="AY208" s="192" t="s">
        <v>192</v>
      </c>
    </row>
    <row r="209" spans="2:65" s="1" customFormat="1" ht="38.25" customHeight="1">
      <c r="B209" s="142"/>
      <c r="C209" s="171" t="s">
        <v>226</v>
      </c>
      <c r="D209" s="171" t="s">
        <v>193</v>
      </c>
      <c r="E209" s="172" t="s">
        <v>1370</v>
      </c>
      <c r="F209" s="268" t="s">
        <v>1371</v>
      </c>
      <c r="G209" s="268"/>
      <c r="H209" s="268"/>
      <c r="I209" s="268"/>
      <c r="J209" s="173" t="s">
        <v>196</v>
      </c>
      <c r="K209" s="174">
        <v>42.429000000000002</v>
      </c>
      <c r="L209" s="277">
        <v>0</v>
      </c>
      <c r="M209" s="277"/>
      <c r="N209" s="267">
        <f>ROUND(L209*K209,2)</f>
        <v>0</v>
      </c>
      <c r="O209" s="267"/>
      <c r="P209" s="267"/>
      <c r="Q209" s="267"/>
      <c r="R209" s="145"/>
      <c r="T209" s="175" t="s">
        <v>5</v>
      </c>
      <c r="U209" s="48" t="s">
        <v>42</v>
      </c>
      <c r="V209" s="40"/>
      <c r="W209" s="176">
        <f>V209*K209</f>
        <v>0</v>
      </c>
      <c r="X209" s="176">
        <v>1.47E-2</v>
      </c>
      <c r="Y209" s="176">
        <f>X209*K209</f>
        <v>0.62370630000000005</v>
      </c>
      <c r="Z209" s="176">
        <v>0</v>
      </c>
      <c r="AA209" s="177">
        <f>Z209*K209</f>
        <v>0</v>
      </c>
      <c r="AR209" s="23" t="s">
        <v>197</v>
      </c>
      <c r="AT209" s="23" t="s">
        <v>193</v>
      </c>
      <c r="AU209" s="23" t="s">
        <v>87</v>
      </c>
      <c r="AY209" s="23" t="s">
        <v>192</v>
      </c>
      <c r="BE209" s="118">
        <f>IF(U209="základná",N209,0)</f>
        <v>0</v>
      </c>
      <c r="BF209" s="118">
        <f>IF(U209="znížená",N209,0)</f>
        <v>0</v>
      </c>
      <c r="BG209" s="118">
        <f>IF(U209="zákl. prenesená",N209,0)</f>
        <v>0</v>
      </c>
      <c r="BH209" s="118">
        <f>IF(U209="zníž. prenesená",N209,0)</f>
        <v>0</v>
      </c>
      <c r="BI209" s="118">
        <f>IF(U209="nulová",N209,0)</f>
        <v>0</v>
      </c>
      <c r="BJ209" s="23" t="s">
        <v>87</v>
      </c>
      <c r="BK209" s="118">
        <f>ROUND(L209*K209,2)</f>
        <v>0</v>
      </c>
      <c r="BL209" s="23" t="s">
        <v>197</v>
      </c>
      <c r="BM209" s="23" t="s">
        <v>1372</v>
      </c>
    </row>
    <row r="210" spans="2:65" s="11" customFormat="1" ht="16.5" customHeight="1">
      <c r="B210" s="178"/>
      <c r="C210" s="179"/>
      <c r="D210" s="179"/>
      <c r="E210" s="180" t="s">
        <v>5</v>
      </c>
      <c r="F210" s="269" t="s">
        <v>1373</v>
      </c>
      <c r="G210" s="270"/>
      <c r="H210" s="270"/>
      <c r="I210" s="270"/>
      <c r="J210" s="179"/>
      <c r="K210" s="180" t="s">
        <v>5</v>
      </c>
      <c r="L210" s="179"/>
      <c r="M210" s="179"/>
      <c r="N210" s="179"/>
      <c r="O210" s="179"/>
      <c r="P210" s="179"/>
      <c r="Q210" s="179"/>
      <c r="R210" s="181"/>
      <c r="T210" s="182"/>
      <c r="U210" s="179"/>
      <c r="V210" s="179"/>
      <c r="W210" s="179"/>
      <c r="X210" s="179"/>
      <c r="Y210" s="179"/>
      <c r="Z210" s="179"/>
      <c r="AA210" s="183"/>
      <c r="AT210" s="184" t="s">
        <v>216</v>
      </c>
      <c r="AU210" s="184" t="s">
        <v>87</v>
      </c>
      <c r="AV210" s="11" t="s">
        <v>82</v>
      </c>
      <c r="AW210" s="11" t="s">
        <v>32</v>
      </c>
      <c r="AX210" s="11" t="s">
        <v>75</v>
      </c>
      <c r="AY210" s="184" t="s">
        <v>192</v>
      </c>
    </row>
    <row r="211" spans="2:65" s="12" customFormat="1" ht="25.5" customHeight="1">
      <c r="B211" s="185"/>
      <c r="C211" s="186"/>
      <c r="D211" s="186"/>
      <c r="E211" s="187" t="s">
        <v>5</v>
      </c>
      <c r="F211" s="271" t="s">
        <v>1369</v>
      </c>
      <c r="G211" s="272"/>
      <c r="H211" s="272"/>
      <c r="I211" s="272"/>
      <c r="J211" s="186"/>
      <c r="K211" s="188">
        <v>67.475999999999999</v>
      </c>
      <c r="L211" s="186"/>
      <c r="M211" s="186"/>
      <c r="N211" s="186"/>
      <c r="O211" s="186"/>
      <c r="P211" s="186"/>
      <c r="Q211" s="186"/>
      <c r="R211" s="189"/>
      <c r="T211" s="190"/>
      <c r="U211" s="186"/>
      <c r="V211" s="186"/>
      <c r="W211" s="186"/>
      <c r="X211" s="186"/>
      <c r="Y211" s="186"/>
      <c r="Z211" s="186"/>
      <c r="AA211" s="191"/>
      <c r="AT211" s="192" t="s">
        <v>216</v>
      </c>
      <c r="AU211" s="192" t="s">
        <v>87</v>
      </c>
      <c r="AV211" s="12" t="s">
        <v>87</v>
      </c>
      <c r="AW211" s="12" t="s">
        <v>32</v>
      </c>
      <c r="AX211" s="12" t="s">
        <v>75</v>
      </c>
      <c r="AY211" s="192" t="s">
        <v>192</v>
      </c>
    </row>
    <row r="212" spans="2:65" s="11" customFormat="1" ht="16.5" customHeight="1">
      <c r="B212" s="178"/>
      <c r="C212" s="179"/>
      <c r="D212" s="179"/>
      <c r="E212" s="180" t="s">
        <v>5</v>
      </c>
      <c r="F212" s="273" t="s">
        <v>1374</v>
      </c>
      <c r="G212" s="274"/>
      <c r="H212" s="274"/>
      <c r="I212" s="274"/>
      <c r="J212" s="179"/>
      <c r="K212" s="180" t="s">
        <v>5</v>
      </c>
      <c r="L212" s="179"/>
      <c r="M212" s="179"/>
      <c r="N212" s="179"/>
      <c r="O212" s="179"/>
      <c r="P212" s="179"/>
      <c r="Q212" s="179"/>
      <c r="R212" s="181"/>
      <c r="T212" s="182"/>
      <c r="U212" s="179"/>
      <c r="V212" s="179"/>
      <c r="W212" s="179"/>
      <c r="X212" s="179"/>
      <c r="Y212" s="179"/>
      <c r="Z212" s="179"/>
      <c r="AA212" s="183"/>
      <c r="AT212" s="184" t="s">
        <v>216</v>
      </c>
      <c r="AU212" s="184" t="s">
        <v>87</v>
      </c>
      <c r="AV212" s="11" t="s">
        <v>82</v>
      </c>
      <c r="AW212" s="11" t="s">
        <v>32</v>
      </c>
      <c r="AX212" s="11" t="s">
        <v>75</v>
      </c>
      <c r="AY212" s="184" t="s">
        <v>192</v>
      </c>
    </row>
    <row r="213" spans="2:65" s="12" customFormat="1" ht="16.5" customHeight="1">
      <c r="B213" s="185"/>
      <c r="C213" s="186"/>
      <c r="D213" s="186"/>
      <c r="E213" s="187" t="s">
        <v>5</v>
      </c>
      <c r="F213" s="271" t="s">
        <v>1375</v>
      </c>
      <c r="G213" s="272"/>
      <c r="H213" s="272"/>
      <c r="I213" s="272"/>
      <c r="J213" s="186"/>
      <c r="K213" s="188">
        <v>-25.047000000000001</v>
      </c>
      <c r="L213" s="186"/>
      <c r="M213" s="186"/>
      <c r="N213" s="186"/>
      <c r="O213" s="186"/>
      <c r="P213" s="186"/>
      <c r="Q213" s="186"/>
      <c r="R213" s="189"/>
      <c r="T213" s="190"/>
      <c r="U213" s="186"/>
      <c r="V213" s="186"/>
      <c r="W213" s="186"/>
      <c r="X213" s="186"/>
      <c r="Y213" s="186"/>
      <c r="Z213" s="186"/>
      <c r="AA213" s="191"/>
      <c r="AT213" s="192" t="s">
        <v>216</v>
      </c>
      <c r="AU213" s="192" t="s">
        <v>87</v>
      </c>
      <c r="AV213" s="12" t="s">
        <v>87</v>
      </c>
      <c r="AW213" s="12" t="s">
        <v>32</v>
      </c>
      <c r="AX213" s="12" t="s">
        <v>75</v>
      </c>
      <c r="AY213" s="192" t="s">
        <v>192</v>
      </c>
    </row>
    <row r="214" spans="2:65" s="13" customFormat="1" ht="16.5" customHeight="1">
      <c r="B214" s="193"/>
      <c r="C214" s="194"/>
      <c r="D214" s="194"/>
      <c r="E214" s="195" t="s">
        <v>5</v>
      </c>
      <c r="F214" s="275" t="s">
        <v>249</v>
      </c>
      <c r="G214" s="276"/>
      <c r="H214" s="276"/>
      <c r="I214" s="276"/>
      <c r="J214" s="194"/>
      <c r="K214" s="196">
        <v>42.429000000000002</v>
      </c>
      <c r="L214" s="194"/>
      <c r="M214" s="194"/>
      <c r="N214" s="194"/>
      <c r="O214" s="194"/>
      <c r="P214" s="194"/>
      <c r="Q214" s="194"/>
      <c r="R214" s="197"/>
      <c r="T214" s="198"/>
      <c r="U214" s="194"/>
      <c r="V214" s="194"/>
      <c r="W214" s="194"/>
      <c r="X214" s="194"/>
      <c r="Y214" s="194"/>
      <c r="Z214" s="194"/>
      <c r="AA214" s="199"/>
      <c r="AT214" s="200" t="s">
        <v>216</v>
      </c>
      <c r="AU214" s="200" t="s">
        <v>87</v>
      </c>
      <c r="AV214" s="13" t="s">
        <v>197</v>
      </c>
      <c r="AW214" s="13" t="s">
        <v>32</v>
      </c>
      <c r="AX214" s="13" t="s">
        <v>82</v>
      </c>
      <c r="AY214" s="200" t="s">
        <v>192</v>
      </c>
    </row>
    <row r="215" spans="2:65" s="1" customFormat="1" ht="25.5" customHeight="1">
      <c r="B215" s="142"/>
      <c r="C215" s="171" t="s">
        <v>230</v>
      </c>
      <c r="D215" s="171" t="s">
        <v>193</v>
      </c>
      <c r="E215" s="172" t="s">
        <v>1376</v>
      </c>
      <c r="F215" s="268" t="s">
        <v>1377</v>
      </c>
      <c r="G215" s="268"/>
      <c r="H215" s="268"/>
      <c r="I215" s="268"/>
      <c r="J215" s="173" t="s">
        <v>196</v>
      </c>
      <c r="K215" s="174">
        <v>260.02999999999997</v>
      </c>
      <c r="L215" s="277">
        <v>0</v>
      </c>
      <c r="M215" s="277"/>
      <c r="N215" s="267">
        <f>ROUND(L215*K215,2)</f>
        <v>0</v>
      </c>
      <c r="O215" s="267"/>
      <c r="P215" s="267"/>
      <c r="Q215" s="267"/>
      <c r="R215" s="145"/>
      <c r="T215" s="175" t="s">
        <v>5</v>
      </c>
      <c r="U215" s="48" t="s">
        <v>42</v>
      </c>
      <c r="V215" s="40"/>
      <c r="W215" s="176">
        <f>V215*K215</f>
        <v>0</v>
      </c>
      <c r="X215" s="176">
        <v>4.0000000000000002E-4</v>
      </c>
      <c r="Y215" s="176">
        <f>X215*K215</f>
        <v>0.10401199999999999</v>
      </c>
      <c r="Z215" s="176">
        <v>0</v>
      </c>
      <c r="AA215" s="177">
        <f>Z215*K215</f>
        <v>0</v>
      </c>
      <c r="AR215" s="23" t="s">
        <v>197</v>
      </c>
      <c r="AT215" s="23" t="s">
        <v>193</v>
      </c>
      <c r="AU215" s="23" t="s">
        <v>87</v>
      </c>
      <c r="AY215" s="23" t="s">
        <v>192</v>
      </c>
      <c r="BE215" s="118">
        <f>IF(U215="základná",N215,0)</f>
        <v>0</v>
      </c>
      <c r="BF215" s="118">
        <f>IF(U215="znížená",N215,0)</f>
        <v>0</v>
      </c>
      <c r="BG215" s="118">
        <f>IF(U215="zákl. prenesená",N215,0)</f>
        <v>0</v>
      </c>
      <c r="BH215" s="118">
        <f>IF(U215="zníž. prenesená",N215,0)</f>
        <v>0</v>
      </c>
      <c r="BI215" s="118">
        <f>IF(U215="nulová",N215,0)</f>
        <v>0</v>
      </c>
      <c r="BJ215" s="23" t="s">
        <v>87</v>
      </c>
      <c r="BK215" s="118">
        <f>ROUND(L215*K215,2)</f>
        <v>0</v>
      </c>
      <c r="BL215" s="23" t="s">
        <v>197</v>
      </c>
      <c r="BM215" s="23" t="s">
        <v>1378</v>
      </c>
    </row>
    <row r="216" spans="2:65" s="1" customFormat="1" ht="38.25" customHeight="1">
      <c r="B216" s="142"/>
      <c r="C216" s="171" t="s">
        <v>234</v>
      </c>
      <c r="D216" s="171" t="s">
        <v>193</v>
      </c>
      <c r="E216" s="172" t="s">
        <v>1379</v>
      </c>
      <c r="F216" s="268" t="s">
        <v>1380</v>
      </c>
      <c r="G216" s="268"/>
      <c r="H216" s="268"/>
      <c r="I216" s="268"/>
      <c r="J216" s="173" t="s">
        <v>196</v>
      </c>
      <c r="K216" s="174">
        <v>260.02999999999997</v>
      </c>
      <c r="L216" s="277">
        <v>0</v>
      </c>
      <c r="M216" s="277"/>
      <c r="N216" s="267">
        <f>ROUND(L216*K216,2)</f>
        <v>0</v>
      </c>
      <c r="O216" s="267"/>
      <c r="P216" s="267"/>
      <c r="Q216" s="267"/>
      <c r="R216" s="145"/>
      <c r="T216" s="175" t="s">
        <v>5</v>
      </c>
      <c r="U216" s="48" t="s">
        <v>42</v>
      </c>
      <c r="V216" s="40"/>
      <c r="W216" s="176">
        <f>V216*K216</f>
        <v>0</v>
      </c>
      <c r="X216" s="176">
        <v>9.2700000000000005E-3</v>
      </c>
      <c r="Y216" s="176">
        <f>X216*K216</f>
        <v>2.4104780999999997</v>
      </c>
      <c r="Z216" s="176">
        <v>0</v>
      </c>
      <c r="AA216" s="177">
        <f>Z216*K216</f>
        <v>0</v>
      </c>
      <c r="AR216" s="23" t="s">
        <v>197</v>
      </c>
      <c r="AT216" s="23" t="s">
        <v>193</v>
      </c>
      <c r="AU216" s="23" t="s">
        <v>87</v>
      </c>
      <c r="AY216" s="23" t="s">
        <v>192</v>
      </c>
      <c r="BE216" s="118">
        <f>IF(U216="základná",N216,0)</f>
        <v>0</v>
      </c>
      <c r="BF216" s="118">
        <f>IF(U216="znížená",N216,0)</f>
        <v>0</v>
      </c>
      <c r="BG216" s="118">
        <f>IF(U216="zákl. prenesená",N216,0)</f>
        <v>0</v>
      </c>
      <c r="BH216" s="118">
        <f>IF(U216="zníž. prenesená",N216,0)</f>
        <v>0</v>
      </c>
      <c r="BI216" s="118">
        <f>IF(U216="nulová",N216,0)</f>
        <v>0</v>
      </c>
      <c r="BJ216" s="23" t="s">
        <v>87</v>
      </c>
      <c r="BK216" s="118">
        <f>ROUND(L216*K216,2)</f>
        <v>0</v>
      </c>
      <c r="BL216" s="23" t="s">
        <v>197</v>
      </c>
      <c r="BM216" s="23" t="s">
        <v>1381</v>
      </c>
    </row>
    <row r="217" spans="2:65" s="11" customFormat="1" ht="16.5" customHeight="1">
      <c r="B217" s="178"/>
      <c r="C217" s="179"/>
      <c r="D217" s="179"/>
      <c r="E217" s="180" t="s">
        <v>5</v>
      </c>
      <c r="F217" s="269" t="s">
        <v>1382</v>
      </c>
      <c r="G217" s="270"/>
      <c r="H217" s="270"/>
      <c r="I217" s="270"/>
      <c r="J217" s="179"/>
      <c r="K217" s="180" t="s">
        <v>5</v>
      </c>
      <c r="L217" s="179"/>
      <c r="M217" s="179"/>
      <c r="N217" s="179"/>
      <c r="O217" s="179"/>
      <c r="P217" s="179"/>
      <c r="Q217" s="179"/>
      <c r="R217" s="181"/>
      <c r="T217" s="182"/>
      <c r="U217" s="179"/>
      <c r="V217" s="179"/>
      <c r="W217" s="179"/>
      <c r="X217" s="179"/>
      <c r="Y217" s="179"/>
      <c r="Z217" s="179"/>
      <c r="AA217" s="183"/>
      <c r="AT217" s="184" t="s">
        <v>216</v>
      </c>
      <c r="AU217" s="184" t="s">
        <v>87</v>
      </c>
      <c r="AV217" s="11" t="s">
        <v>82</v>
      </c>
      <c r="AW217" s="11" t="s">
        <v>32</v>
      </c>
      <c r="AX217" s="11" t="s">
        <v>75</v>
      </c>
      <c r="AY217" s="184" t="s">
        <v>192</v>
      </c>
    </row>
    <row r="218" spans="2:65" s="12" customFormat="1" ht="16.5" customHeight="1">
      <c r="B218" s="185"/>
      <c r="C218" s="186"/>
      <c r="D218" s="186"/>
      <c r="E218" s="187" t="s">
        <v>5</v>
      </c>
      <c r="F218" s="271" t="s">
        <v>1383</v>
      </c>
      <c r="G218" s="272"/>
      <c r="H218" s="272"/>
      <c r="I218" s="272"/>
      <c r="J218" s="186"/>
      <c r="K218" s="188">
        <v>50.66</v>
      </c>
      <c r="L218" s="186"/>
      <c r="M218" s="186"/>
      <c r="N218" s="186"/>
      <c r="O218" s="186"/>
      <c r="P218" s="186"/>
      <c r="Q218" s="186"/>
      <c r="R218" s="189"/>
      <c r="T218" s="190"/>
      <c r="U218" s="186"/>
      <c r="V218" s="186"/>
      <c r="W218" s="186"/>
      <c r="X218" s="186"/>
      <c r="Y218" s="186"/>
      <c r="Z218" s="186"/>
      <c r="AA218" s="191"/>
      <c r="AT218" s="192" t="s">
        <v>216</v>
      </c>
      <c r="AU218" s="192" t="s">
        <v>87</v>
      </c>
      <c r="AV218" s="12" t="s">
        <v>87</v>
      </c>
      <c r="AW218" s="12" t="s">
        <v>32</v>
      </c>
      <c r="AX218" s="12" t="s">
        <v>75</v>
      </c>
      <c r="AY218" s="192" t="s">
        <v>192</v>
      </c>
    </row>
    <row r="219" spans="2:65" s="12" customFormat="1" ht="25.5" customHeight="1">
      <c r="B219" s="185"/>
      <c r="C219" s="186"/>
      <c r="D219" s="186"/>
      <c r="E219" s="187" t="s">
        <v>5</v>
      </c>
      <c r="F219" s="271" t="s">
        <v>1384</v>
      </c>
      <c r="G219" s="272"/>
      <c r="H219" s="272"/>
      <c r="I219" s="272"/>
      <c r="J219" s="186"/>
      <c r="K219" s="188">
        <v>128.29</v>
      </c>
      <c r="L219" s="186"/>
      <c r="M219" s="186"/>
      <c r="N219" s="186"/>
      <c r="O219" s="186"/>
      <c r="P219" s="186"/>
      <c r="Q219" s="186"/>
      <c r="R219" s="189"/>
      <c r="T219" s="190"/>
      <c r="U219" s="186"/>
      <c r="V219" s="186"/>
      <c r="W219" s="186"/>
      <c r="X219" s="186"/>
      <c r="Y219" s="186"/>
      <c r="Z219" s="186"/>
      <c r="AA219" s="191"/>
      <c r="AT219" s="192" t="s">
        <v>216</v>
      </c>
      <c r="AU219" s="192" t="s">
        <v>87</v>
      </c>
      <c r="AV219" s="12" t="s">
        <v>87</v>
      </c>
      <c r="AW219" s="12" t="s">
        <v>32</v>
      </c>
      <c r="AX219" s="12" t="s">
        <v>75</v>
      </c>
      <c r="AY219" s="192" t="s">
        <v>192</v>
      </c>
    </row>
    <row r="220" spans="2:65" s="12" customFormat="1" ht="25.5" customHeight="1">
      <c r="B220" s="185"/>
      <c r="C220" s="186"/>
      <c r="D220" s="186"/>
      <c r="E220" s="187" t="s">
        <v>5</v>
      </c>
      <c r="F220" s="271" t="s">
        <v>1385</v>
      </c>
      <c r="G220" s="272"/>
      <c r="H220" s="272"/>
      <c r="I220" s="272"/>
      <c r="J220" s="186"/>
      <c r="K220" s="188">
        <v>81.08</v>
      </c>
      <c r="L220" s="186"/>
      <c r="M220" s="186"/>
      <c r="N220" s="186"/>
      <c r="O220" s="186"/>
      <c r="P220" s="186"/>
      <c r="Q220" s="186"/>
      <c r="R220" s="189"/>
      <c r="T220" s="190"/>
      <c r="U220" s="186"/>
      <c r="V220" s="186"/>
      <c r="W220" s="186"/>
      <c r="X220" s="186"/>
      <c r="Y220" s="186"/>
      <c r="Z220" s="186"/>
      <c r="AA220" s="191"/>
      <c r="AT220" s="192" t="s">
        <v>216</v>
      </c>
      <c r="AU220" s="192" t="s">
        <v>87</v>
      </c>
      <c r="AV220" s="12" t="s">
        <v>87</v>
      </c>
      <c r="AW220" s="12" t="s">
        <v>32</v>
      </c>
      <c r="AX220" s="12" t="s">
        <v>75</v>
      </c>
      <c r="AY220" s="192" t="s">
        <v>192</v>
      </c>
    </row>
    <row r="221" spans="2:65" s="13" customFormat="1" ht="16.5" customHeight="1">
      <c r="B221" s="193"/>
      <c r="C221" s="194"/>
      <c r="D221" s="194"/>
      <c r="E221" s="195" t="s">
        <v>5</v>
      </c>
      <c r="F221" s="275" t="s">
        <v>249</v>
      </c>
      <c r="G221" s="276"/>
      <c r="H221" s="276"/>
      <c r="I221" s="276"/>
      <c r="J221" s="194"/>
      <c r="K221" s="196">
        <v>260.02999999999997</v>
      </c>
      <c r="L221" s="194"/>
      <c r="M221" s="194"/>
      <c r="N221" s="194"/>
      <c r="O221" s="194"/>
      <c r="P221" s="194"/>
      <c r="Q221" s="194"/>
      <c r="R221" s="197"/>
      <c r="T221" s="198"/>
      <c r="U221" s="194"/>
      <c r="V221" s="194"/>
      <c r="W221" s="194"/>
      <c r="X221" s="194"/>
      <c r="Y221" s="194"/>
      <c r="Z221" s="194"/>
      <c r="AA221" s="199"/>
      <c r="AT221" s="200" t="s">
        <v>216</v>
      </c>
      <c r="AU221" s="200" t="s">
        <v>87</v>
      </c>
      <c r="AV221" s="13" t="s">
        <v>197</v>
      </c>
      <c r="AW221" s="13" t="s">
        <v>32</v>
      </c>
      <c r="AX221" s="13" t="s">
        <v>82</v>
      </c>
      <c r="AY221" s="200" t="s">
        <v>192</v>
      </c>
    </row>
    <row r="222" spans="2:65" s="1" customFormat="1" ht="38.25" customHeight="1">
      <c r="B222" s="142"/>
      <c r="C222" s="171" t="s">
        <v>238</v>
      </c>
      <c r="D222" s="171" t="s">
        <v>193</v>
      </c>
      <c r="E222" s="172" t="s">
        <v>1386</v>
      </c>
      <c r="F222" s="268" t="s">
        <v>1387</v>
      </c>
      <c r="G222" s="268"/>
      <c r="H222" s="268"/>
      <c r="I222" s="268"/>
      <c r="J222" s="173" t="s">
        <v>196</v>
      </c>
      <c r="K222" s="174">
        <v>260.02999999999997</v>
      </c>
      <c r="L222" s="277">
        <v>0</v>
      </c>
      <c r="M222" s="277"/>
      <c r="N222" s="267">
        <f>ROUND(L222*K222,2)</f>
        <v>0</v>
      </c>
      <c r="O222" s="267"/>
      <c r="P222" s="267"/>
      <c r="Q222" s="267"/>
      <c r="R222" s="145"/>
      <c r="T222" s="175" t="s">
        <v>5</v>
      </c>
      <c r="U222" s="48" t="s">
        <v>42</v>
      </c>
      <c r="V222" s="40"/>
      <c r="W222" s="176">
        <f>V222*K222</f>
        <v>0</v>
      </c>
      <c r="X222" s="176">
        <v>3.1210000000000002E-2</v>
      </c>
      <c r="Y222" s="176">
        <f>X222*K222</f>
        <v>8.1155362999999987</v>
      </c>
      <c r="Z222" s="176">
        <v>0</v>
      </c>
      <c r="AA222" s="177">
        <f>Z222*K222</f>
        <v>0</v>
      </c>
      <c r="AR222" s="23" t="s">
        <v>197</v>
      </c>
      <c r="AT222" s="23" t="s">
        <v>193</v>
      </c>
      <c r="AU222" s="23" t="s">
        <v>87</v>
      </c>
      <c r="AY222" s="23" t="s">
        <v>192</v>
      </c>
      <c r="BE222" s="118">
        <f>IF(U222="základná",N222,0)</f>
        <v>0</v>
      </c>
      <c r="BF222" s="118">
        <f>IF(U222="znížená",N222,0)</f>
        <v>0</v>
      </c>
      <c r="BG222" s="118">
        <f>IF(U222="zákl. prenesená",N222,0)</f>
        <v>0</v>
      </c>
      <c r="BH222" s="118">
        <f>IF(U222="zníž. prenesená",N222,0)</f>
        <v>0</v>
      </c>
      <c r="BI222" s="118">
        <f>IF(U222="nulová",N222,0)</f>
        <v>0</v>
      </c>
      <c r="BJ222" s="23" t="s">
        <v>87</v>
      </c>
      <c r="BK222" s="118">
        <f>ROUND(L222*K222,2)</f>
        <v>0</v>
      </c>
      <c r="BL222" s="23" t="s">
        <v>197</v>
      </c>
      <c r="BM222" s="23" t="s">
        <v>1388</v>
      </c>
    </row>
    <row r="223" spans="2:65" s="1" customFormat="1" ht="16.5" customHeight="1">
      <c r="B223" s="142"/>
      <c r="C223" s="171" t="s">
        <v>250</v>
      </c>
      <c r="D223" s="171" t="s">
        <v>193</v>
      </c>
      <c r="E223" s="172" t="s">
        <v>1389</v>
      </c>
      <c r="F223" s="268" t="s">
        <v>1390</v>
      </c>
      <c r="G223" s="268"/>
      <c r="H223" s="268"/>
      <c r="I223" s="268"/>
      <c r="J223" s="173" t="s">
        <v>196</v>
      </c>
      <c r="K223" s="174">
        <v>8.8450000000000006</v>
      </c>
      <c r="L223" s="277">
        <v>0</v>
      </c>
      <c r="M223" s="277"/>
      <c r="N223" s="267">
        <f>ROUND(L223*K223,2)</f>
        <v>0</v>
      </c>
      <c r="O223" s="267"/>
      <c r="P223" s="267"/>
      <c r="Q223" s="267"/>
      <c r="R223" s="145"/>
      <c r="T223" s="175" t="s">
        <v>5</v>
      </c>
      <c r="U223" s="48" t="s">
        <v>42</v>
      </c>
      <c r="V223" s="40"/>
      <c r="W223" s="176">
        <f>V223*K223</f>
        <v>0</v>
      </c>
      <c r="X223" s="176">
        <v>4.0000000000000002E-4</v>
      </c>
      <c r="Y223" s="176">
        <f>X223*K223</f>
        <v>3.5380000000000003E-3</v>
      </c>
      <c r="Z223" s="176">
        <v>0</v>
      </c>
      <c r="AA223" s="177">
        <f>Z223*K223</f>
        <v>0</v>
      </c>
      <c r="AR223" s="23" t="s">
        <v>197</v>
      </c>
      <c r="AT223" s="23" t="s">
        <v>193</v>
      </c>
      <c r="AU223" s="23" t="s">
        <v>87</v>
      </c>
      <c r="AY223" s="23" t="s">
        <v>192</v>
      </c>
      <c r="BE223" s="118">
        <f>IF(U223="základná",N223,0)</f>
        <v>0</v>
      </c>
      <c r="BF223" s="118">
        <f>IF(U223="znížená",N223,0)</f>
        <v>0</v>
      </c>
      <c r="BG223" s="118">
        <f>IF(U223="zákl. prenesená",N223,0)</f>
        <v>0</v>
      </c>
      <c r="BH223" s="118">
        <f>IF(U223="zníž. prenesená",N223,0)</f>
        <v>0</v>
      </c>
      <c r="BI223" s="118">
        <f>IF(U223="nulová",N223,0)</f>
        <v>0</v>
      </c>
      <c r="BJ223" s="23" t="s">
        <v>87</v>
      </c>
      <c r="BK223" s="118">
        <f>ROUND(L223*K223,2)</f>
        <v>0</v>
      </c>
      <c r="BL223" s="23" t="s">
        <v>197</v>
      </c>
      <c r="BM223" s="23" t="s">
        <v>1391</v>
      </c>
    </row>
    <row r="224" spans="2:65" s="11" customFormat="1" ht="16.5" customHeight="1">
      <c r="B224" s="178"/>
      <c r="C224" s="179"/>
      <c r="D224" s="179"/>
      <c r="E224" s="180" t="s">
        <v>5</v>
      </c>
      <c r="F224" s="269" t="s">
        <v>1311</v>
      </c>
      <c r="G224" s="270"/>
      <c r="H224" s="270"/>
      <c r="I224" s="270"/>
      <c r="J224" s="179"/>
      <c r="K224" s="180" t="s">
        <v>5</v>
      </c>
      <c r="L224" s="179"/>
      <c r="M224" s="179"/>
      <c r="N224" s="179"/>
      <c r="O224" s="179"/>
      <c r="P224" s="179"/>
      <c r="Q224" s="179"/>
      <c r="R224" s="181"/>
      <c r="T224" s="182"/>
      <c r="U224" s="179"/>
      <c r="V224" s="179"/>
      <c r="W224" s="179"/>
      <c r="X224" s="179"/>
      <c r="Y224" s="179"/>
      <c r="Z224" s="179"/>
      <c r="AA224" s="183"/>
      <c r="AT224" s="184" t="s">
        <v>216</v>
      </c>
      <c r="AU224" s="184" t="s">
        <v>87</v>
      </c>
      <c r="AV224" s="11" t="s">
        <v>82</v>
      </c>
      <c r="AW224" s="11" t="s">
        <v>32</v>
      </c>
      <c r="AX224" s="11" t="s">
        <v>75</v>
      </c>
      <c r="AY224" s="184" t="s">
        <v>192</v>
      </c>
    </row>
    <row r="225" spans="2:65" s="12" customFormat="1" ht="16.5" customHeight="1">
      <c r="B225" s="185"/>
      <c r="C225" s="186"/>
      <c r="D225" s="186"/>
      <c r="E225" s="187" t="s">
        <v>5</v>
      </c>
      <c r="F225" s="271" t="s">
        <v>1353</v>
      </c>
      <c r="G225" s="272"/>
      <c r="H225" s="272"/>
      <c r="I225" s="272"/>
      <c r="J225" s="186"/>
      <c r="K225" s="188">
        <v>8.8450000000000006</v>
      </c>
      <c r="L225" s="186"/>
      <c r="M225" s="186"/>
      <c r="N225" s="186"/>
      <c r="O225" s="186"/>
      <c r="P225" s="186"/>
      <c r="Q225" s="186"/>
      <c r="R225" s="189"/>
      <c r="T225" s="190"/>
      <c r="U225" s="186"/>
      <c r="V225" s="186"/>
      <c r="W225" s="186"/>
      <c r="X225" s="186"/>
      <c r="Y225" s="186"/>
      <c r="Z225" s="186"/>
      <c r="AA225" s="191"/>
      <c r="AT225" s="192" t="s">
        <v>216</v>
      </c>
      <c r="AU225" s="192" t="s">
        <v>87</v>
      </c>
      <c r="AV225" s="12" t="s">
        <v>87</v>
      </c>
      <c r="AW225" s="12" t="s">
        <v>32</v>
      </c>
      <c r="AX225" s="12" t="s">
        <v>82</v>
      </c>
      <c r="AY225" s="192" t="s">
        <v>192</v>
      </c>
    </row>
    <row r="226" spans="2:65" s="1" customFormat="1" ht="38.25" customHeight="1">
      <c r="B226" s="142"/>
      <c r="C226" s="171" t="s">
        <v>267</v>
      </c>
      <c r="D226" s="171" t="s">
        <v>193</v>
      </c>
      <c r="E226" s="172" t="s">
        <v>1392</v>
      </c>
      <c r="F226" s="268" t="s">
        <v>1393</v>
      </c>
      <c r="G226" s="268"/>
      <c r="H226" s="268"/>
      <c r="I226" s="268"/>
      <c r="J226" s="173" t="s">
        <v>196</v>
      </c>
      <c r="K226" s="174">
        <v>8.8450000000000006</v>
      </c>
      <c r="L226" s="277">
        <v>0</v>
      </c>
      <c r="M226" s="277"/>
      <c r="N226" s="267">
        <f>ROUND(L226*K226,2)</f>
        <v>0</v>
      </c>
      <c r="O226" s="267"/>
      <c r="P226" s="267"/>
      <c r="Q226" s="267"/>
      <c r="R226" s="145"/>
      <c r="T226" s="175" t="s">
        <v>5</v>
      </c>
      <c r="U226" s="48" t="s">
        <v>42</v>
      </c>
      <c r="V226" s="40"/>
      <c r="W226" s="176">
        <f>V226*K226</f>
        <v>0</v>
      </c>
      <c r="X226" s="176">
        <v>2.0809999999999999E-2</v>
      </c>
      <c r="Y226" s="176">
        <f>X226*K226</f>
        <v>0.18406444999999999</v>
      </c>
      <c r="Z226" s="176">
        <v>0</v>
      </c>
      <c r="AA226" s="177">
        <f>Z226*K226</f>
        <v>0</v>
      </c>
      <c r="AR226" s="23" t="s">
        <v>197</v>
      </c>
      <c r="AT226" s="23" t="s">
        <v>193</v>
      </c>
      <c r="AU226" s="23" t="s">
        <v>87</v>
      </c>
      <c r="AY226" s="23" t="s">
        <v>192</v>
      </c>
      <c r="BE226" s="118">
        <f>IF(U226="základná",N226,0)</f>
        <v>0</v>
      </c>
      <c r="BF226" s="118">
        <f>IF(U226="znížená",N226,0)</f>
        <v>0</v>
      </c>
      <c r="BG226" s="118">
        <f>IF(U226="zákl. prenesená",N226,0)</f>
        <v>0</v>
      </c>
      <c r="BH226" s="118">
        <f>IF(U226="zníž. prenesená",N226,0)</f>
        <v>0</v>
      </c>
      <c r="BI226" s="118">
        <f>IF(U226="nulová",N226,0)</f>
        <v>0</v>
      </c>
      <c r="BJ226" s="23" t="s">
        <v>87</v>
      </c>
      <c r="BK226" s="118">
        <f>ROUND(L226*K226,2)</f>
        <v>0</v>
      </c>
      <c r="BL226" s="23" t="s">
        <v>197</v>
      </c>
      <c r="BM226" s="23" t="s">
        <v>1394</v>
      </c>
    </row>
    <row r="227" spans="2:65" s="1" customFormat="1" ht="38.25" customHeight="1">
      <c r="B227" s="142"/>
      <c r="C227" s="171" t="s">
        <v>275</v>
      </c>
      <c r="D227" s="171" t="s">
        <v>193</v>
      </c>
      <c r="E227" s="172" t="s">
        <v>815</v>
      </c>
      <c r="F227" s="268" t="s">
        <v>816</v>
      </c>
      <c r="G227" s="268"/>
      <c r="H227" s="268"/>
      <c r="I227" s="268"/>
      <c r="J227" s="173" t="s">
        <v>196</v>
      </c>
      <c r="K227" s="174">
        <v>8.8450000000000006</v>
      </c>
      <c r="L227" s="277">
        <v>0</v>
      </c>
      <c r="M227" s="277"/>
      <c r="N227" s="267">
        <f>ROUND(L227*K227,2)</f>
        <v>0</v>
      </c>
      <c r="O227" s="267"/>
      <c r="P227" s="267"/>
      <c r="Q227" s="267"/>
      <c r="R227" s="145"/>
      <c r="T227" s="175" t="s">
        <v>5</v>
      </c>
      <c r="U227" s="48" t="s">
        <v>42</v>
      </c>
      <c r="V227" s="40"/>
      <c r="W227" s="176">
        <f>V227*K227</f>
        <v>0</v>
      </c>
      <c r="X227" s="176">
        <v>3.3E-3</v>
      </c>
      <c r="Y227" s="176">
        <f>X227*K227</f>
        <v>2.9188500000000003E-2</v>
      </c>
      <c r="Z227" s="176">
        <v>0</v>
      </c>
      <c r="AA227" s="177">
        <f>Z227*K227</f>
        <v>0</v>
      </c>
      <c r="AR227" s="23" t="s">
        <v>197</v>
      </c>
      <c r="AT227" s="23" t="s">
        <v>193</v>
      </c>
      <c r="AU227" s="23" t="s">
        <v>87</v>
      </c>
      <c r="AY227" s="23" t="s">
        <v>192</v>
      </c>
      <c r="BE227" s="118">
        <f>IF(U227="základná",N227,0)</f>
        <v>0</v>
      </c>
      <c r="BF227" s="118">
        <f>IF(U227="znížená",N227,0)</f>
        <v>0</v>
      </c>
      <c r="BG227" s="118">
        <f>IF(U227="zákl. prenesená",N227,0)</f>
        <v>0</v>
      </c>
      <c r="BH227" s="118">
        <f>IF(U227="zníž. prenesená",N227,0)</f>
        <v>0</v>
      </c>
      <c r="BI227" s="118">
        <f>IF(U227="nulová",N227,0)</f>
        <v>0</v>
      </c>
      <c r="BJ227" s="23" t="s">
        <v>87</v>
      </c>
      <c r="BK227" s="118">
        <f>ROUND(L227*K227,2)</f>
        <v>0</v>
      </c>
      <c r="BL227" s="23" t="s">
        <v>197</v>
      </c>
      <c r="BM227" s="23" t="s">
        <v>1395</v>
      </c>
    </row>
    <row r="228" spans="2:65" s="10" customFormat="1" ht="29.85" customHeight="1">
      <c r="B228" s="160"/>
      <c r="C228" s="161"/>
      <c r="D228" s="170" t="s">
        <v>157</v>
      </c>
      <c r="E228" s="170"/>
      <c r="F228" s="170"/>
      <c r="G228" s="170"/>
      <c r="H228" s="170"/>
      <c r="I228" s="170"/>
      <c r="J228" s="170"/>
      <c r="K228" s="170"/>
      <c r="L228" s="170"/>
      <c r="M228" s="170"/>
      <c r="N228" s="315">
        <f>BK228</f>
        <v>0</v>
      </c>
      <c r="O228" s="316"/>
      <c r="P228" s="316"/>
      <c r="Q228" s="316"/>
      <c r="R228" s="163"/>
      <c r="T228" s="164"/>
      <c r="U228" s="161"/>
      <c r="V228" s="161"/>
      <c r="W228" s="165">
        <f>SUM(W229:W231)</f>
        <v>0</v>
      </c>
      <c r="X228" s="161"/>
      <c r="Y228" s="165">
        <f>SUM(Y229:Y231)</f>
        <v>3.6600000000000001E-4</v>
      </c>
      <c r="Z228" s="161"/>
      <c r="AA228" s="166">
        <f>SUM(AA229:AA231)</f>
        <v>0</v>
      </c>
      <c r="AR228" s="167" t="s">
        <v>82</v>
      </c>
      <c r="AT228" s="168" t="s">
        <v>74</v>
      </c>
      <c r="AU228" s="168" t="s">
        <v>82</v>
      </c>
      <c r="AY228" s="167" t="s">
        <v>192</v>
      </c>
      <c r="BK228" s="169">
        <f>SUM(BK229:BK231)</f>
        <v>0</v>
      </c>
    </row>
    <row r="229" spans="2:65" s="1" customFormat="1" ht="16.5" customHeight="1">
      <c r="B229" s="142"/>
      <c r="C229" s="171" t="s">
        <v>285</v>
      </c>
      <c r="D229" s="171" t="s">
        <v>193</v>
      </c>
      <c r="E229" s="172" t="s">
        <v>1396</v>
      </c>
      <c r="F229" s="268" t="s">
        <v>1397</v>
      </c>
      <c r="G229" s="268"/>
      <c r="H229" s="268"/>
      <c r="I229" s="268"/>
      <c r="J229" s="173" t="s">
        <v>467</v>
      </c>
      <c r="K229" s="174">
        <v>12.2</v>
      </c>
      <c r="L229" s="277">
        <v>0</v>
      </c>
      <c r="M229" s="277"/>
      <c r="N229" s="267">
        <f>ROUND(L229*K229,2)</f>
        <v>0</v>
      </c>
      <c r="O229" s="267"/>
      <c r="P229" s="267"/>
      <c r="Q229" s="267"/>
      <c r="R229" s="145"/>
      <c r="T229" s="175" t="s">
        <v>5</v>
      </c>
      <c r="U229" s="48" t="s">
        <v>42</v>
      </c>
      <c r="V229" s="40"/>
      <c r="W229" s="176">
        <f>V229*K229</f>
        <v>0</v>
      </c>
      <c r="X229" s="176">
        <v>3.0000000000000001E-5</v>
      </c>
      <c r="Y229" s="176">
        <f>X229*K229</f>
        <v>3.6600000000000001E-4</v>
      </c>
      <c r="Z229" s="176">
        <v>0</v>
      </c>
      <c r="AA229" s="177">
        <f>Z229*K229</f>
        <v>0</v>
      </c>
      <c r="AR229" s="23" t="s">
        <v>197</v>
      </c>
      <c r="AT229" s="23" t="s">
        <v>193</v>
      </c>
      <c r="AU229" s="23" t="s">
        <v>87</v>
      </c>
      <c r="AY229" s="23" t="s">
        <v>192</v>
      </c>
      <c r="BE229" s="118">
        <f>IF(U229="základná",N229,0)</f>
        <v>0</v>
      </c>
      <c r="BF229" s="118">
        <f>IF(U229="znížená",N229,0)</f>
        <v>0</v>
      </c>
      <c r="BG229" s="118">
        <f>IF(U229="zákl. prenesená",N229,0)</f>
        <v>0</v>
      </c>
      <c r="BH229" s="118">
        <f>IF(U229="zníž. prenesená",N229,0)</f>
        <v>0</v>
      </c>
      <c r="BI229" s="118">
        <f>IF(U229="nulová",N229,0)</f>
        <v>0</v>
      </c>
      <c r="BJ229" s="23" t="s">
        <v>87</v>
      </c>
      <c r="BK229" s="118">
        <f>ROUND(L229*K229,2)</f>
        <v>0</v>
      </c>
      <c r="BL229" s="23" t="s">
        <v>197</v>
      </c>
      <c r="BM229" s="23" t="s">
        <v>1398</v>
      </c>
    </row>
    <row r="230" spans="2:65" s="11" customFormat="1" ht="16.5" customHeight="1">
      <c r="B230" s="178"/>
      <c r="C230" s="179"/>
      <c r="D230" s="179"/>
      <c r="E230" s="180" t="s">
        <v>5</v>
      </c>
      <c r="F230" s="269" t="s">
        <v>1311</v>
      </c>
      <c r="G230" s="270"/>
      <c r="H230" s="270"/>
      <c r="I230" s="270"/>
      <c r="J230" s="179"/>
      <c r="K230" s="180" t="s">
        <v>5</v>
      </c>
      <c r="L230" s="179"/>
      <c r="M230" s="179"/>
      <c r="N230" s="179"/>
      <c r="O230" s="179"/>
      <c r="P230" s="179"/>
      <c r="Q230" s="179"/>
      <c r="R230" s="181"/>
      <c r="T230" s="182"/>
      <c r="U230" s="179"/>
      <c r="V230" s="179"/>
      <c r="W230" s="179"/>
      <c r="X230" s="179"/>
      <c r="Y230" s="179"/>
      <c r="Z230" s="179"/>
      <c r="AA230" s="183"/>
      <c r="AT230" s="184" t="s">
        <v>216</v>
      </c>
      <c r="AU230" s="184" t="s">
        <v>87</v>
      </c>
      <c r="AV230" s="11" t="s">
        <v>82</v>
      </c>
      <c r="AW230" s="11" t="s">
        <v>32</v>
      </c>
      <c r="AX230" s="11" t="s">
        <v>75</v>
      </c>
      <c r="AY230" s="184" t="s">
        <v>192</v>
      </c>
    </row>
    <row r="231" spans="2:65" s="12" customFormat="1" ht="16.5" customHeight="1">
      <c r="B231" s="185"/>
      <c r="C231" s="186"/>
      <c r="D231" s="186"/>
      <c r="E231" s="187" t="s">
        <v>5</v>
      </c>
      <c r="F231" s="271" t="s">
        <v>1399</v>
      </c>
      <c r="G231" s="272"/>
      <c r="H231" s="272"/>
      <c r="I231" s="272"/>
      <c r="J231" s="186"/>
      <c r="K231" s="188">
        <v>12.2</v>
      </c>
      <c r="L231" s="186"/>
      <c r="M231" s="186"/>
      <c r="N231" s="186"/>
      <c r="O231" s="186"/>
      <c r="P231" s="186"/>
      <c r="Q231" s="186"/>
      <c r="R231" s="189"/>
      <c r="T231" s="190"/>
      <c r="U231" s="186"/>
      <c r="V231" s="186"/>
      <c r="W231" s="186"/>
      <c r="X231" s="186"/>
      <c r="Y231" s="186"/>
      <c r="Z231" s="186"/>
      <c r="AA231" s="191"/>
      <c r="AT231" s="192" t="s">
        <v>216</v>
      </c>
      <c r="AU231" s="192" t="s">
        <v>87</v>
      </c>
      <c r="AV231" s="12" t="s">
        <v>87</v>
      </c>
      <c r="AW231" s="12" t="s">
        <v>32</v>
      </c>
      <c r="AX231" s="12" t="s">
        <v>82</v>
      </c>
      <c r="AY231" s="192" t="s">
        <v>192</v>
      </c>
    </row>
    <row r="232" spans="2:65" s="10" customFormat="1" ht="29.85" customHeight="1">
      <c r="B232" s="160"/>
      <c r="C232" s="161"/>
      <c r="D232" s="170" t="s">
        <v>779</v>
      </c>
      <c r="E232" s="170"/>
      <c r="F232" s="170"/>
      <c r="G232" s="170"/>
      <c r="H232" s="170"/>
      <c r="I232" s="170"/>
      <c r="J232" s="170"/>
      <c r="K232" s="170"/>
      <c r="L232" s="170"/>
      <c r="M232" s="170"/>
      <c r="N232" s="280">
        <f>BK232</f>
        <v>0</v>
      </c>
      <c r="O232" s="281"/>
      <c r="P232" s="281"/>
      <c r="Q232" s="281"/>
      <c r="R232" s="163"/>
      <c r="T232" s="164"/>
      <c r="U232" s="161"/>
      <c r="V232" s="161"/>
      <c r="W232" s="165">
        <f>W233</f>
        <v>0</v>
      </c>
      <c r="X232" s="161"/>
      <c r="Y232" s="165">
        <f>Y233</f>
        <v>0</v>
      </c>
      <c r="Z232" s="161"/>
      <c r="AA232" s="166">
        <f>AA233</f>
        <v>0</v>
      </c>
      <c r="AR232" s="167" t="s">
        <v>82</v>
      </c>
      <c r="AT232" s="168" t="s">
        <v>74</v>
      </c>
      <c r="AU232" s="168" t="s">
        <v>82</v>
      </c>
      <c r="AY232" s="167" t="s">
        <v>192</v>
      </c>
      <c r="BK232" s="169">
        <f>BK233</f>
        <v>0</v>
      </c>
    </row>
    <row r="233" spans="2:65" s="1" customFormat="1" ht="38.25" customHeight="1">
      <c r="B233" s="142"/>
      <c r="C233" s="171" t="s">
        <v>294</v>
      </c>
      <c r="D233" s="171" t="s">
        <v>193</v>
      </c>
      <c r="E233" s="172" t="s">
        <v>897</v>
      </c>
      <c r="F233" s="268" t="s">
        <v>898</v>
      </c>
      <c r="G233" s="268"/>
      <c r="H233" s="268"/>
      <c r="I233" s="268"/>
      <c r="J233" s="173" t="s">
        <v>208</v>
      </c>
      <c r="K233" s="174">
        <v>21.832999999999998</v>
      </c>
      <c r="L233" s="277">
        <v>0</v>
      </c>
      <c r="M233" s="277"/>
      <c r="N233" s="267">
        <f>ROUND(L233*K233,2)</f>
        <v>0</v>
      </c>
      <c r="O233" s="267"/>
      <c r="P233" s="267"/>
      <c r="Q233" s="267"/>
      <c r="R233" s="145"/>
      <c r="T233" s="175" t="s">
        <v>5</v>
      </c>
      <c r="U233" s="48" t="s">
        <v>42</v>
      </c>
      <c r="V233" s="40"/>
      <c r="W233" s="176">
        <f>V233*K233</f>
        <v>0</v>
      </c>
      <c r="X233" s="176">
        <v>0</v>
      </c>
      <c r="Y233" s="176">
        <f>X233*K233</f>
        <v>0</v>
      </c>
      <c r="Z233" s="176">
        <v>0</v>
      </c>
      <c r="AA233" s="177">
        <f>Z233*K233</f>
        <v>0</v>
      </c>
      <c r="AR233" s="23" t="s">
        <v>197</v>
      </c>
      <c r="AT233" s="23" t="s">
        <v>193</v>
      </c>
      <c r="AU233" s="23" t="s">
        <v>87</v>
      </c>
      <c r="AY233" s="23" t="s">
        <v>192</v>
      </c>
      <c r="BE233" s="118">
        <f>IF(U233="základná",N233,0)</f>
        <v>0</v>
      </c>
      <c r="BF233" s="118">
        <f>IF(U233="znížená",N233,0)</f>
        <v>0</v>
      </c>
      <c r="BG233" s="118">
        <f>IF(U233="zákl. prenesená",N233,0)</f>
        <v>0</v>
      </c>
      <c r="BH233" s="118">
        <f>IF(U233="zníž. prenesená",N233,0)</f>
        <v>0</v>
      </c>
      <c r="BI233" s="118">
        <f>IF(U233="nulová",N233,0)</f>
        <v>0</v>
      </c>
      <c r="BJ233" s="23" t="s">
        <v>87</v>
      </c>
      <c r="BK233" s="118">
        <f>ROUND(L233*K233,2)</f>
        <v>0</v>
      </c>
      <c r="BL233" s="23" t="s">
        <v>197</v>
      </c>
      <c r="BM233" s="23" t="s">
        <v>1400</v>
      </c>
    </row>
    <row r="234" spans="2:65" s="10" customFormat="1" ht="37.35" customHeight="1">
      <c r="B234" s="160"/>
      <c r="C234" s="161"/>
      <c r="D234" s="162" t="s">
        <v>158</v>
      </c>
      <c r="E234" s="162"/>
      <c r="F234" s="162"/>
      <c r="G234" s="162"/>
      <c r="H234" s="162"/>
      <c r="I234" s="162"/>
      <c r="J234" s="162"/>
      <c r="K234" s="162"/>
      <c r="L234" s="162"/>
      <c r="M234" s="162"/>
      <c r="N234" s="278">
        <f>BK234</f>
        <v>0</v>
      </c>
      <c r="O234" s="279"/>
      <c r="P234" s="279"/>
      <c r="Q234" s="279"/>
      <c r="R234" s="163"/>
      <c r="T234" s="164"/>
      <c r="U234" s="161"/>
      <c r="V234" s="161"/>
      <c r="W234" s="165">
        <f>W235+W239+W250+W295+W321+W361</f>
        <v>0</v>
      </c>
      <c r="X234" s="161"/>
      <c r="Y234" s="165">
        <f>Y235+Y239+Y250+Y295+Y321+Y361</f>
        <v>21.329334719999999</v>
      </c>
      <c r="Z234" s="161"/>
      <c r="AA234" s="166">
        <f>AA235+AA239+AA250+AA295+AA321+AA361</f>
        <v>0</v>
      </c>
      <c r="AR234" s="167" t="s">
        <v>87</v>
      </c>
      <c r="AT234" s="168" t="s">
        <v>74</v>
      </c>
      <c r="AU234" s="168" t="s">
        <v>75</v>
      </c>
      <c r="AY234" s="167" t="s">
        <v>192</v>
      </c>
      <c r="BK234" s="169">
        <f>BK235+BK239+BK250+BK295+BK321+BK361</f>
        <v>0</v>
      </c>
    </row>
    <row r="235" spans="2:65" s="10" customFormat="1" ht="19.899999999999999" customHeight="1">
      <c r="B235" s="160"/>
      <c r="C235" s="161"/>
      <c r="D235" s="170" t="s">
        <v>1055</v>
      </c>
      <c r="E235" s="170"/>
      <c r="F235" s="170"/>
      <c r="G235" s="170"/>
      <c r="H235" s="170"/>
      <c r="I235" s="170"/>
      <c r="J235" s="170"/>
      <c r="K235" s="170"/>
      <c r="L235" s="170"/>
      <c r="M235" s="170"/>
      <c r="N235" s="280">
        <f>BK235</f>
        <v>0</v>
      </c>
      <c r="O235" s="281"/>
      <c r="P235" s="281"/>
      <c r="Q235" s="281"/>
      <c r="R235" s="163"/>
      <c r="T235" s="164"/>
      <c r="U235" s="161"/>
      <c r="V235" s="161"/>
      <c r="W235" s="165">
        <f>SUM(W236:W238)</f>
        <v>0</v>
      </c>
      <c r="X235" s="161"/>
      <c r="Y235" s="165">
        <f>SUM(Y236:Y238)</f>
        <v>1.1115999999999999E-3</v>
      </c>
      <c r="Z235" s="161"/>
      <c r="AA235" s="166">
        <f>SUM(AA236:AA238)</f>
        <v>0</v>
      </c>
      <c r="AR235" s="167" t="s">
        <v>87</v>
      </c>
      <c r="AT235" s="168" t="s">
        <v>74</v>
      </c>
      <c r="AU235" s="168" t="s">
        <v>82</v>
      </c>
      <c r="AY235" s="167" t="s">
        <v>192</v>
      </c>
      <c r="BK235" s="169">
        <f>SUM(BK236:BK238)</f>
        <v>0</v>
      </c>
    </row>
    <row r="236" spans="2:65" s="1" customFormat="1" ht="16.5" customHeight="1">
      <c r="B236" s="142"/>
      <c r="C236" s="171" t="s">
        <v>300</v>
      </c>
      <c r="D236" s="171" t="s">
        <v>193</v>
      </c>
      <c r="E236" s="172" t="s">
        <v>1401</v>
      </c>
      <c r="F236" s="268" t="s">
        <v>1402</v>
      </c>
      <c r="G236" s="268"/>
      <c r="H236" s="268"/>
      <c r="I236" s="268"/>
      <c r="J236" s="173" t="s">
        <v>196</v>
      </c>
      <c r="K236" s="174">
        <v>9.6660000000000004</v>
      </c>
      <c r="L236" s="277">
        <v>0</v>
      </c>
      <c r="M236" s="277"/>
      <c r="N236" s="267">
        <f>ROUND(L236*K236,2)</f>
        <v>0</v>
      </c>
      <c r="O236" s="267"/>
      <c r="P236" s="267"/>
      <c r="Q236" s="267"/>
      <c r="R236" s="145"/>
      <c r="T236" s="175" t="s">
        <v>5</v>
      </c>
      <c r="U236" s="48" t="s">
        <v>42</v>
      </c>
      <c r="V236" s="40"/>
      <c r="W236" s="176">
        <f>V236*K236</f>
        <v>0</v>
      </c>
      <c r="X236" s="176">
        <v>0</v>
      </c>
      <c r="Y236" s="176">
        <f>X236*K236</f>
        <v>0</v>
      </c>
      <c r="Z236" s="176">
        <v>0</v>
      </c>
      <c r="AA236" s="177">
        <f>Z236*K236</f>
        <v>0</v>
      </c>
      <c r="AR236" s="23" t="s">
        <v>294</v>
      </c>
      <c r="AT236" s="23" t="s">
        <v>193</v>
      </c>
      <c r="AU236" s="23" t="s">
        <v>87</v>
      </c>
      <c r="AY236" s="23" t="s">
        <v>192</v>
      </c>
      <c r="BE236" s="118">
        <f>IF(U236="základná",N236,0)</f>
        <v>0</v>
      </c>
      <c r="BF236" s="118">
        <f>IF(U236="znížená",N236,0)</f>
        <v>0</v>
      </c>
      <c r="BG236" s="118">
        <f>IF(U236="zákl. prenesená",N236,0)</f>
        <v>0</v>
      </c>
      <c r="BH236" s="118">
        <f>IF(U236="zníž. prenesená",N236,0)</f>
        <v>0</v>
      </c>
      <c r="BI236" s="118">
        <f>IF(U236="nulová",N236,0)</f>
        <v>0</v>
      </c>
      <c r="BJ236" s="23" t="s">
        <v>87</v>
      </c>
      <c r="BK236" s="118">
        <f>ROUND(L236*K236,2)</f>
        <v>0</v>
      </c>
      <c r="BL236" s="23" t="s">
        <v>294</v>
      </c>
      <c r="BM236" s="23" t="s">
        <v>1403</v>
      </c>
    </row>
    <row r="237" spans="2:65" s="1" customFormat="1" ht="38.25" customHeight="1">
      <c r="B237" s="142"/>
      <c r="C237" s="215" t="s">
        <v>308</v>
      </c>
      <c r="D237" s="215" t="s">
        <v>656</v>
      </c>
      <c r="E237" s="216" t="s">
        <v>1404</v>
      </c>
      <c r="F237" s="321" t="s">
        <v>1405</v>
      </c>
      <c r="G237" s="321"/>
      <c r="H237" s="321"/>
      <c r="I237" s="321"/>
      <c r="J237" s="217" t="s">
        <v>196</v>
      </c>
      <c r="K237" s="218">
        <v>11.116</v>
      </c>
      <c r="L237" s="319">
        <v>0</v>
      </c>
      <c r="M237" s="319"/>
      <c r="N237" s="320">
        <f>ROUND(L237*K237,2)</f>
        <v>0</v>
      </c>
      <c r="O237" s="267"/>
      <c r="P237" s="267"/>
      <c r="Q237" s="267"/>
      <c r="R237" s="145"/>
      <c r="T237" s="175" t="s">
        <v>5</v>
      </c>
      <c r="U237" s="48" t="s">
        <v>42</v>
      </c>
      <c r="V237" s="40"/>
      <c r="W237" s="176">
        <f>V237*K237</f>
        <v>0</v>
      </c>
      <c r="X237" s="176">
        <v>1E-4</v>
      </c>
      <c r="Y237" s="176">
        <f>X237*K237</f>
        <v>1.1115999999999999E-3</v>
      </c>
      <c r="Z237" s="176">
        <v>0</v>
      </c>
      <c r="AA237" s="177">
        <f>Z237*K237</f>
        <v>0</v>
      </c>
      <c r="AR237" s="23" t="s">
        <v>436</v>
      </c>
      <c r="AT237" s="23" t="s">
        <v>656</v>
      </c>
      <c r="AU237" s="23" t="s">
        <v>87</v>
      </c>
      <c r="AY237" s="23" t="s">
        <v>192</v>
      </c>
      <c r="BE237" s="118">
        <f>IF(U237="základná",N237,0)</f>
        <v>0</v>
      </c>
      <c r="BF237" s="118">
        <f>IF(U237="znížená",N237,0)</f>
        <v>0</v>
      </c>
      <c r="BG237" s="118">
        <f>IF(U237="zákl. prenesená",N237,0)</f>
        <v>0</v>
      </c>
      <c r="BH237" s="118">
        <f>IF(U237="zníž. prenesená",N237,0)</f>
        <v>0</v>
      </c>
      <c r="BI237" s="118">
        <f>IF(U237="nulová",N237,0)</f>
        <v>0</v>
      </c>
      <c r="BJ237" s="23" t="s">
        <v>87</v>
      </c>
      <c r="BK237" s="118">
        <f>ROUND(L237*K237,2)</f>
        <v>0</v>
      </c>
      <c r="BL237" s="23" t="s">
        <v>294</v>
      </c>
      <c r="BM237" s="23" t="s">
        <v>1406</v>
      </c>
    </row>
    <row r="238" spans="2:65" s="1" customFormat="1" ht="38.25" customHeight="1">
      <c r="B238" s="142"/>
      <c r="C238" s="171" t="s">
        <v>314</v>
      </c>
      <c r="D238" s="171" t="s">
        <v>193</v>
      </c>
      <c r="E238" s="172" t="s">
        <v>1149</v>
      </c>
      <c r="F238" s="268" t="s">
        <v>1150</v>
      </c>
      <c r="G238" s="268"/>
      <c r="H238" s="268"/>
      <c r="I238" s="268"/>
      <c r="J238" s="173" t="s">
        <v>208</v>
      </c>
      <c r="K238" s="174">
        <v>1E-3</v>
      </c>
      <c r="L238" s="277">
        <v>0</v>
      </c>
      <c r="M238" s="277"/>
      <c r="N238" s="267">
        <f>ROUND(L238*K238,2)</f>
        <v>0</v>
      </c>
      <c r="O238" s="267"/>
      <c r="P238" s="267"/>
      <c r="Q238" s="267"/>
      <c r="R238" s="145"/>
      <c r="T238" s="175" t="s">
        <v>5</v>
      </c>
      <c r="U238" s="48" t="s">
        <v>42</v>
      </c>
      <c r="V238" s="40"/>
      <c r="W238" s="176">
        <f>V238*K238</f>
        <v>0</v>
      </c>
      <c r="X238" s="176">
        <v>0</v>
      </c>
      <c r="Y238" s="176">
        <f>X238*K238</f>
        <v>0</v>
      </c>
      <c r="Z238" s="176">
        <v>0</v>
      </c>
      <c r="AA238" s="177">
        <f>Z238*K238</f>
        <v>0</v>
      </c>
      <c r="AR238" s="23" t="s">
        <v>294</v>
      </c>
      <c r="AT238" s="23" t="s">
        <v>193</v>
      </c>
      <c r="AU238" s="23" t="s">
        <v>87</v>
      </c>
      <c r="AY238" s="23" t="s">
        <v>192</v>
      </c>
      <c r="BE238" s="118">
        <f>IF(U238="základná",N238,0)</f>
        <v>0</v>
      </c>
      <c r="BF238" s="118">
        <f>IF(U238="znížená",N238,0)</f>
        <v>0</v>
      </c>
      <c r="BG238" s="118">
        <f>IF(U238="zákl. prenesená",N238,0)</f>
        <v>0</v>
      </c>
      <c r="BH238" s="118">
        <f>IF(U238="zníž. prenesená",N238,0)</f>
        <v>0</v>
      </c>
      <c r="BI238" s="118">
        <f>IF(U238="nulová",N238,0)</f>
        <v>0</v>
      </c>
      <c r="BJ238" s="23" t="s">
        <v>87</v>
      </c>
      <c r="BK238" s="118">
        <f>ROUND(L238*K238,2)</f>
        <v>0</v>
      </c>
      <c r="BL238" s="23" t="s">
        <v>294</v>
      </c>
      <c r="BM238" s="23" t="s">
        <v>1407</v>
      </c>
    </row>
    <row r="239" spans="2:65" s="10" customFormat="1" ht="29.85" customHeight="1">
      <c r="B239" s="160"/>
      <c r="C239" s="161"/>
      <c r="D239" s="170" t="s">
        <v>780</v>
      </c>
      <c r="E239" s="170"/>
      <c r="F239" s="170"/>
      <c r="G239" s="170"/>
      <c r="H239" s="170"/>
      <c r="I239" s="170"/>
      <c r="J239" s="170"/>
      <c r="K239" s="170"/>
      <c r="L239" s="170"/>
      <c r="M239" s="170"/>
      <c r="N239" s="315">
        <f>BK239</f>
        <v>0</v>
      </c>
      <c r="O239" s="316"/>
      <c r="P239" s="316"/>
      <c r="Q239" s="316"/>
      <c r="R239" s="163"/>
      <c r="T239" s="164"/>
      <c r="U239" s="161"/>
      <c r="V239" s="161"/>
      <c r="W239" s="165">
        <f>SUM(W240:W249)</f>
        <v>0</v>
      </c>
      <c r="X239" s="161"/>
      <c r="Y239" s="165">
        <f>SUM(Y240:Y249)</f>
        <v>0.42447040000000003</v>
      </c>
      <c r="Z239" s="161"/>
      <c r="AA239" s="166">
        <f>SUM(AA240:AA249)</f>
        <v>0</v>
      </c>
      <c r="AR239" s="167" t="s">
        <v>87</v>
      </c>
      <c r="AT239" s="168" t="s">
        <v>74</v>
      </c>
      <c r="AU239" s="168" t="s">
        <v>82</v>
      </c>
      <c r="AY239" s="167" t="s">
        <v>192</v>
      </c>
      <c r="BK239" s="169">
        <f>SUM(BK240:BK249)</f>
        <v>0</v>
      </c>
    </row>
    <row r="240" spans="2:65" s="1" customFormat="1" ht="25.5" customHeight="1">
      <c r="B240" s="142"/>
      <c r="C240" s="171" t="s">
        <v>10</v>
      </c>
      <c r="D240" s="171" t="s">
        <v>193</v>
      </c>
      <c r="E240" s="172" t="s">
        <v>1408</v>
      </c>
      <c r="F240" s="268" t="s">
        <v>1409</v>
      </c>
      <c r="G240" s="268"/>
      <c r="H240" s="268"/>
      <c r="I240" s="268"/>
      <c r="J240" s="173" t="s">
        <v>196</v>
      </c>
      <c r="K240" s="174">
        <v>19.332000000000001</v>
      </c>
      <c r="L240" s="277">
        <v>0</v>
      </c>
      <c r="M240" s="277"/>
      <c r="N240" s="267">
        <f>ROUND(L240*K240,2)</f>
        <v>0</v>
      </c>
      <c r="O240" s="267"/>
      <c r="P240" s="267"/>
      <c r="Q240" s="267"/>
      <c r="R240" s="145"/>
      <c r="T240" s="175" t="s">
        <v>5</v>
      </c>
      <c r="U240" s="48" t="s">
        <v>42</v>
      </c>
      <c r="V240" s="40"/>
      <c r="W240" s="176">
        <f>V240*K240</f>
        <v>0</v>
      </c>
      <c r="X240" s="176">
        <v>0</v>
      </c>
      <c r="Y240" s="176">
        <f>X240*K240</f>
        <v>0</v>
      </c>
      <c r="Z240" s="176">
        <v>0</v>
      </c>
      <c r="AA240" s="177">
        <f>Z240*K240</f>
        <v>0</v>
      </c>
      <c r="AR240" s="23" t="s">
        <v>294</v>
      </c>
      <c r="AT240" s="23" t="s">
        <v>193</v>
      </c>
      <c r="AU240" s="23" t="s">
        <v>87</v>
      </c>
      <c r="AY240" s="23" t="s">
        <v>192</v>
      </c>
      <c r="BE240" s="118">
        <f>IF(U240="základná",N240,0)</f>
        <v>0</v>
      </c>
      <c r="BF240" s="118">
        <f>IF(U240="znížená",N240,0)</f>
        <v>0</v>
      </c>
      <c r="BG240" s="118">
        <f>IF(U240="zákl. prenesená",N240,0)</f>
        <v>0</v>
      </c>
      <c r="BH240" s="118">
        <f>IF(U240="zníž. prenesená",N240,0)</f>
        <v>0</v>
      </c>
      <c r="BI240" s="118">
        <f>IF(U240="nulová",N240,0)</f>
        <v>0</v>
      </c>
      <c r="BJ240" s="23" t="s">
        <v>87</v>
      </c>
      <c r="BK240" s="118">
        <f>ROUND(L240*K240,2)</f>
        <v>0</v>
      </c>
      <c r="BL240" s="23" t="s">
        <v>294</v>
      </c>
      <c r="BM240" s="23" t="s">
        <v>1410</v>
      </c>
    </row>
    <row r="241" spans="2:65" s="11" customFormat="1" ht="16.5" customHeight="1">
      <c r="B241" s="178"/>
      <c r="C241" s="179"/>
      <c r="D241" s="179"/>
      <c r="E241" s="180" t="s">
        <v>5</v>
      </c>
      <c r="F241" s="269" t="s">
        <v>1411</v>
      </c>
      <c r="G241" s="270"/>
      <c r="H241" s="270"/>
      <c r="I241" s="270"/>
      <c r="J241" s="179"/>
      <c r="K241" s="180" t="s">
        <v>5</v>
      </c>
      <c r="L241" s="179"/>
      <c r="M241" s="179"/>
      <c r="N241" s="179"/>
      <c r="O241" s="179"/>
      <c r="P241" s="179"/>
      <c r="Q241" s="179"/>
      <c r="R241" s="181"/>
      <c r="T241" s="182"/>
      <c r="U241" s="179"/>
      <c r="V241" s="179"/>
      <c r="W241" s="179"/>
      <c r="X241" s="179"/>
      <c r="Y241" s="179"/>
      <c r="Z241" s="179"/>
      <c r="AA241" s="183"/>
      <c r="AT241" s="184" t="s">
        <v>216</v>
      </c>
      <c r="AU241" s="184" t="s">
        <v>87</v>
      </c>
      <c r="AV241" s="11" t="s">
        <v>82</v>
      </c>
      <c r="AW241" s="11" t="s">
        <v>32</v>
      </c>
      <c r="AX241" s="11" t="s">
        <v>75</v>
      </c>
      <c r="AY241" s="184" t="s">
        <v>192</v>
      </c>
    </row>
    <row r="242" spans="2:65" s="12" customFormat="1" ht="16.5" customHeight="1">
      <c r="B242" s="185"/>
      <c r="C242" s="186"/>
      <c r="D242" s="186"/>
      <c r="E242" s="187" t="s">
        <v>5</v>
      </c>
      <c r="F242" s="271" t="s">
        <v>1412</v>
      </c>
      <c r="G242" s="272"/>
      <c r="H242" s="272"/>
      <c r="I242" s="272"/>
      <c r="J242" s="186"/>
      <c r="K242" s="188">
        <v>19.332000000000001</v>
      </c>
      <c r="L242" s="186"/>
      <c r="M242" s="186"/>
      <c r="N242" s="186"/>
      <c r="O242" s="186"/>
      <c r="P242" s="186"/>
      <c r="Q242" s="186"/>
      <c r="R242" s="189"/>
      <c r="T242" s="190"/>
      <c r="U242" s="186"/>
      <c r="V242" s="186"/>
      <c r="W242" s="186"/>
      <c r="X242" s="186"/>
      <c r="Y242" s="186"/>
      <c r="Z242" s="186"/>
      <c r="AA242" s="191"/>
      <c r="AT242" s="192" t="s">
        <v>216</v>
      </c>
      <c r="AU242" s="192" t="s">
        <v>87</v>
      </c>
      <c r="AV242" s="12" t="s">
        <v>87</v>
      </c>
      <c r="AW242" s="12" t="s">
        <v>32</v>
      </c>
      <c r="AX242" s="12" t="s">
        <v>82</v>
      </c>
      <c r="AY242" s="192" t="s">
        <v>192</v>
      </c>
    </row>
    <row r="243" spans="2:65" s="1" customFormat="1" ht="38.25" customHeight="1">
      <c r="B243" s="142"/>
      <c r="C243" s="215" t="s">
        <v>325</v>
      </c>
      <c r="D243" s="215" t="s">
        <v>656</v>
      </c>
      <c r="E243" s="216" t="s">
        <v>1156</v>
      </c>
      <c r="F243" s="321" t="s">
        <v>1157</v>
      </c>
      <c r="G243" s="321"/>
      <c r="H243" s="321"/>
      <c r="I243" s="321"/>
      <c r="J243" s="217" t="s">
        <v>196</v>
      </c>
      <c r="K243" s="218">
        <v>9.859</v>
      </c>
      <c r="L243" s="319">
        <v>0</v>
      </c>
      <c r="M243" s="319"/>
      <c r="N243" s="320">
        <f>ROUND(L243*K243,2)</f>
        <v>0</v>
      </c>
      <c r="O243" s="267"/>
      <c r="P243" s="267"/>
      <c r="Q243" s="267"/>
      <c r="R243" s="145"/>
      <c r="T243" s="175" t="s">
        <v>5</v>
      </c>
      <c r="U243" s="48" t="s">
        <v>42</v>
      </c>
      <c r="V243" s="40"/>
      <c r="W243" s="176">
        <f>V243*K243</f>
        <v>0</v>
      </c>
      <c r="X243" s="176">
        <v>1.0800000000000001E-2</v>
      </c>
      <c r="Y243" s="176">
        <f>X243*K243</f>
        <v>0.10647720000000001</v>
      </c>
      <c r="Z243" s="176">
        <v>0</v>
      </c>
      <c r="AA243" s="177">
        <f>Z243*K243</f>
        <v>0</v>
      </c>
      <c r="AR243" s="23" t="s">
        <v>436</v>
      </c>
      <c r="AT243" s="23" t="s">
        <v>656</v>
      </c>
      <c r="AU243" s="23" t="s">
        <v>87</v>
      </c>
      <c r="AY243" s="23" t="s">
        <v>192</v>
      </c>
      <c r="BE243" s="118">
        <f>IF(U243="základná",N243,0)</f>
        <v>0</v>
      </c>
      <c r="BF243" s="118">
        <f>IF(U243="znížená",N243,0)</f>
        <v>0</v>
      </c>
      <c r="BG243" s="118">
        <f>IF(U243="zákl. prenesená",N243,0)</f>
        <v>0</v>
      </c>
      <c r="BH243" s="118">
        <f>IF(U243="zníž. prenesená",N243,0)</f>
        <v>0</v>
      </c>
      <c r="BI243" s="118">
        <f>IF(U243="nulová",N243,0)</f>
        <v>0</v>
      </c>
      <c r="BJ243" s="23" t="s">
        <v>87</v>
      </c>
      <c r="BK243" s="118">
        <f>ROUND(L243*K243,2)</f>
        <v>0</v>
      </c>
      <c r="BL243" s="23" t="s">
        <v>294</v>
      </c>
      <c r="BM243" s="23" t="s">
        <v>1413</v>
      </c>
    </row>
    <row r="244" spans="2:65" s="1" customFormat="1" ht="38.25" customHeight="1">
      <c r="B244" s="142"/>
      <c r="C244" s="215" t="s">
        <v>330</v>
      </c>
      <c r="D244" s="215" t="s">
        <v>656</v>
      </c>
      <c r="E244" s="216" t="s">
        <v>1414</v>
      </c>
      <c r="F244" s="321" t="s">
        <v>1415</v>
      </c>
      <c r="G244" s="321"/>
      <c r="H244" s="321"/>
      <c r="I244" s="321"/>
      <c r="J244" s="217" t="s">
        <v>196</v>
      </c>
      <c r="K244" s="218">
        <v>9.859</v>
      </c>
      <c r="L244" s="319">
        <v>0</v>
      </c>
      <c r="M244" s="319"/>
      <c r="N244" s="320">
        <f>ROUND(L244*K244,2)</f>
        <v>0</v>
      </c>
      <c r="O244" s="267"/>
      <c r="P244" s="267"/>
      <c r="Q244" s="267"/>
      <c r="R244" s="145"/>
      <c r="T244" s="175" t="s">
        <v>5</v>
      </c>
      <c r="U244" s="48" t="s">
        <v>42</v>
      </c>
      <c r="V244" s="40"/>
      <c r="W244" s="176">
        <f>V244*K244</f>
        <v>0</v>
      </c>
      <c r="X244" s="176">
        <v>1.0800000000000001E-2</v>
      </c>
      <c r="Y244" s="176">
        <f>X244*K244</f>
        <v>0.10647720000000001</v>
      </c>
      <c r="Z244" s="176">
        <v>0</v>
      </c>
      <c r="AA244" s="177">
        <f>Z244*K244</f>
        <v>0</v>
      </c>
      <c r="AR244" s="23" t="s">
        <v>436</v>
      </c>
      <c r="AT244" s="23" t="s">
        <v>656</v>
      </c>
      <c r="AU244" s="23" t="s">
        <v>87</v>
      </c>
      <c r="AY244" s="23" t="s">
        <v>192</v>
      </c>
      <c r="BE244" s="118">
        <f>IF(U244="základná",N244,0)</f>
        <v>0</v>
      </c>
      <c r="BF244" s="118">
        <f>IF(U244="znížená",N244,0)</f>
        <v>0</v>
      </c>
      <c r="BG244" s="118">
        <f>IF(U244="zákl. prenesená",N244,0)</f>
        <v>0</v>
      </c>
      <c r="BH244" s="118">
        <f>IF(U244="zníž. prenesená",N244,0)</f>
        <v>0</v>
      </c>
      <c r="BI244" s="118">
        <f>IF(U244="nulová",N244,0)</f>
        <v>0</v>
      </c>
      <c r="BJ244" s="23" t="s">
        <v>87</v>
      </c>
      <c r="BK244" s="118">
        <f>ROUND(L244*K244,2)</f>
        <v>0</v>
      </c>
      <c r="BL244" s="23" t="s">
        <v>294</v>
      </c>
      <c r="BM244" s="23" t="s">
        <v>1416</v>
      </c>
    </row>
    <row r="245" spans="2:65" s="1" customFormat="1" ht="25.5" customHeight="1">
      <c r="B245" s="142"/>
      <c r="C245" s="171" t="s">
        <v>334</v>
      </c>
      <c r="D245" s="171" t="s">
        <v>193</v>
      </c>
      <c r="E245" s="172" t="s">
        <v>1417</v>
      </c>
      <c r="F245" s="268" t="s">
        <v>1418</v>
      </c>
      <c r="G245" s="268"/>
      <c r="H245" s="268"/>
      <c r="I245" s="268"/>
      <c r="J245" s="173" t="s">
        <v>196</v>
      </c>
      <c r="K245" s="174">
        <v>18.347999999999999</v>
      </c>
      <c r="L245" s="277">
        <v>0</v>
      </c>
      <c r="M245" s="277"/>
      <c r="N245" s="267">
        <f>ROUND(L245*K245,2)</f>
        <v>0</v>
      </c>
      <c r="O245" s="267"/>
      <c r="P245" s="267"/>
      <c r="Q245" s="267"/>
      <c r="R245" s="145"/>
      <c r="T245" s="175" t="s">
        <v>5</v>
      </c>
      <c r="U245" s="48" t="s">
        <v>42</v>
      </c>
      <c r="V245" s="40"/>
      <c r="W245" s="176">
        <f>V245*K245</f>
        <v>0</v>
      </c>
      <c r="X245" s="176">
        <v>5.0000000000000001E-3</v>
      </c>
      <c r="Y245" s="176">
        <f>X245*K245</f>
        <v>9.1740000000000002E-2</v>
      </c>
      <c r="Z245" s="176">
        <v>0</v>
      </c>
      <c r="AA245" s="177">
        <f>Z245*K245</f>
        <v>0</v>
      </c>
      <c r="AR245" s="23" t="s">
        <v>294</v>
      </c>
      <c r="AT245" s="23" t="s">
        <v>193</v>
      </c>
      <c r="AU245" s="23" t="s">
        <v>87</v>
      </c>
      <c r="AY245" s="23" t="s">
        <v>192</v>
      </c>
      <c r="BE245" s="118">
        <f>IF(U245="základná",N245,0)</f>
        <v>0</v>
      </c>
      <c r="BF245" s="118">
        <f>IF(U245="znížená",N245,0)</f>
        <v>0</v>
      </c>
      <c r="BG245" s="118">
        <f>IF(U245="zákl. prenesená",N245,0)</f>
        <v>0</v>
      </c>
      <c r="BH245" s="118">
        <f>IF(U245="zníž. prenesená",N245,0)</f>
        <v>0</v>
      </c>
      <c r="BI245" s="118">
        <f>IF(U245="nulová",N245,0)</f>
        <v>0</v>
      </c>
      <c r="BJ245" s="23" t="s">
        <v>87</v>
      </c>
      <c r="BK245" s="118">
        <f>ROUND(L245*K245,2)</f>
        <v>0</v>
      </c>
      <c r="BL245" s="23" t="s">
        <v>294</v>
      </c>
      <c r="BM245" s="23" t="s">
        <v>1419</v>
      </c>
    </row>
    <row r="246" spans="2:65" s="11" customFormat="1" ht="16.5" customHeight="1">
      <c r="B246" s="178"/>
      <c r="C246" s="179"/>
      <c r="D246" s="179"/>
      <c r="E246" s="180" t="s">
        <v>5</v>
      </c>
      <c r="F246" s="269" t="s">
        <v>1351</v>
      </c>
      <c r="G246" s="270"/>
      <c r="H246" s="270"/>
      <c r="I246" s="270"/>
      <c r="J246" s="179"/>
      <c r="K246" s="180" t="s">
        <v>5</v>
      </c>
      <c r="L246" s="179"/>
      <c r="M246" s="179"/>
      <c r="N246" s="179"/>
      <c r="O246" s="179"/>
      <c r="P246" s="179"/>
      <c r="Q246" s="179"/>
      <c r="R246" s="181"/>
      <c r="T246" s="182"/>
      <c r="U246" s="179"/>
      <c r="V246" s="179"/>
      <c r="W246" s="179"/>
      <c r="X246" s="179"/>
      <c r="Y246" s="179"/>
      <c r="Z246" s="179"/>
      <c r="AA246" s="183"/>
      <c r="AT246" s="184" t="s">
        <v>216</v>
      </c>
      <c r="AU246" s="184" t="s">
        <v>87</v>
      </c>
      <c r="AV246" s="11" t="s">
        <v>82</v>
      </c>
      <c r="AW246" s="11" t="s">
        <v>32</v>
      </c>
      <c r="AX246" s="11" t="s">
        <v>75</v>
      </c>
      <c r="AY246" s="184" t="s">
        <v>192</v>
      </c>
    </row>
    <row r="247" spans="2:65" s="12" customFormat="1" ht="16.5" customHeight="1">
      <c r="B247" s="185"/>
      <c r="C247" s="186"/>
      <c r="D247" s="186"/>
      <c r="E247" s="187" t="s">
        <v>5</v>
      </c>
      <c r="F247" s="271" t="s">
        <v>1352</v>
      </c>
      <c r="G247" s="272"/>
      <c r="H247" s="272"/>
      <c r="I247" s="272"/>
      <c r="J247" s="186"/>
      <c r="K247" s="188">
        <v>18.347999999999999</v>
      </c>
      <c r="L247" s="186"/>
      <c r="M247" s="186"/>
      <c r="N247" s="186"/>
      <c r="O247" s="186"/>
      <c r="P247" s="186"/>
      <c r="Q247" s="186"/>
      <c r="R247" s="189"/>
      <c r="T247" s="190"/>
      <c r="U247" s="186"/>
      <c r="V247" s="186"/>
      <c r="W247" s="186"/>
      <c r="X247" s="186"/>
      <c r="Y247" s="186"/>
      <c r="Z247" s="186"/>
      <c r="AA247" s="191"/>
      <c r="AT247" s="192" t="s">
        <v>216</v>
      </c>
      <c r="AU247" s="192" t="s">
        <v>87</v>
      </c>
      <c r="AV247" s="12" t="s">
        <v>87</v>
      </c>
      <c r="AW247" s="12" t="s">
        <v>32</v>
      </c>
      <c r="AX247" s="12" t="s">
        <v>82</v>
      </c>
      <c r="AY247" s="192" t="s">
        <v>192</v>
      </c>
    </row>
    <row r="248" spans="2:65" s="1" customFormat="1" ht="51" customHeight="1">
      <c r="B248" s="142"/>
      <c r="C248" s="215" t="s">
        <v>339</v>
      </c>
      <c r="D248" s="215" t="s">
        <v>656</v>
      </c>
      <c r="E248" s="216" t="s">
        <v>1420</v>
      </c>
      <c r="F248" s="321" t="s">
        <v>1421</v>
      </c>
      <c r="G248" s="321"/>
      <c r="H248" s="321"/>
      <c r="I248" s="321"/>
      <c r="J248" s="217" t="s">
        <v>196</v>
      </c>
      <c r="K248" s="218">
        <v>18.715</v>
      </c>
      <c r="L248" s="319">
        <v>0</v>
      </c>
      <c r="M248" s="319"/>
      <c r="N248" s="320">
        <f>ROUND(L248*K248,2)</f>
        <v>0</v>
      </c>
      <c r="O248" s="267"/>
      <c r="P248" s="267"/>
      <c r="Q248" s="267"/>
      <c r="R248" s="145"/>
      <c r="T248" s="175" t="s">
        <v>5</v>
      </c>
      <c r="U248" s="48" t="s">
        <v>42</v>
      </c>
      <c r="V248" s="40"/>
      <c r="W248" s="176">
        <f>V248*K248</f>
        <v>0</v>
      </c>
      <c r="X248" s="176">
        <v>6.4000000000000003E-3</v>
      </c>
      <c r="Y248" s="176">
        <f>X248*K248</f>
        <v>0.11977600000000001</v>
      </c>
      <c r="Z248" s="176">
        <v>0</v>
      </c>
      <c r="AA248" s="177">
        <f>Z248*K248</f>
        <v>0</v>
      </c>
      <c r="AR248" s="23" t="s">
        <v>436</v>
      </c>
      <c r="AT248" s="23" t="s">
        <v>656</v>
      </c>
      <c r="AU248" s="23" t="s">
        <v>87</v>
      </c>
      <c r="AY248" s="23" t="s">
        <v>192</v>
      </c>
      <c r="BE248" s="118">
        <f>IF(U248="základná",N248,0)</f>
        <v>0</v>
      </c>
      <c r="BF248" s="118">
        <f>IF(U248="znížená",N248,0)</f>
        <v>0</v>
      </c>
      <c r="BG248" s="118">
        <f>IF(U248="zákl. prenesená",N248,0)</f>
        <v>0</v>
      </c>
      <c r="BH248" s="118">
        <f>IF(U248="zníž. prenesená",N248,0)</f>
        <v>0</v>
      </c>
      <c r="BI248" s="118">
        <f>IF(U248="nulová",N248,0)</f>
        <v>0</v>
      </c>
      <c r="BJ248" s="23" t="s">
        <v>87</v>
      </c>
      <c r="BK248" s="118">
        <f>ROUND(L248*K248,2)</f>
        <v>0</v>
      </c>
      <c r="BL248" s="23" t="s">
        <v>294</v>
      </c>
      <c r="BM248" s="23" t="s">
        <v>1422</v>
      </c>
    </row>
    <row r="249" spans="2:65" s="1" customFormat="1" ht="25.5" customHeight="1">
      <c r="B249" s="142"/>
      <c r="C249" s="171" t="s">
        <v>345</v>
      </c>
      <c r="D249" s="171" t="s">
        <v>193</v>
      </c>
      <c r="E249" s="172" t="s">
        <v>1176</v>
      </c>
      <c r="F249" s="268" t="s">
        <v>1177</v>
      </c>
      <c r="G249" s="268"/>
      <c r="H249" s="268"/>
      <c r="I249" s="268"/>
      <c r="J249" s="173" t="s">
        <v>208</v>
      </c>
      <c r="K249" s="174">
        <v>0.42399999999999999</v>
      </c>
      <c r="L249" s="277">
        <v>0</v>
      </c>
      <c r="M249" s="277"/>
      <c r="N249" s="267">
        <f>ROUND(L249*K249,2)</f>
        <v>0</v>
      </c>
      <c r="O249" s="267"/>
      <c r="P249" s="267"/>
      <c r="Q249" s="267"/>
      <c r="R249" s="145"/>
      <c r="T249" s="175" t="s">
        <v>5</v>
      </c>
      <c r="U249" s="48" t="s">
        <v>42</v>
      </c>
      <c r="V249" s="40"/>
      <c r="W249" s="176">
        <f>V249*K249</f>
        <v>0</v>
      </c>
      <c r="X249" s="176">
        <v>0</v>
      </c>
      <c r="Y249" s="176">
        <f>X249*K249</f>
        <v>0</v>
      </c>
      <c r="Z249" s="176">
        <v>0</v>
      </c>
      <c r="AA249" s="177">
        <f>Z249*K249</f>
        <v>0</v>
      </c>
      <c r="AR249" s="23" t="s">
        <v>294</v>
      </c>
      <c r="AT249" s="23" t="s">
        <v>193</v>
      </c>
      <c r="AU249" s="23" t="s">
        <v>87</v>
      </c>
      <c r="AY249" s="23" t="s">
        <v>192</v>
      </c>
      <c r="BE249" s="118">
        <f>IF(U249="základná",N249,0)</f>
        <v>0</v>
      </c>
      <c r="BF249" s="118">
        <f>IF(U249="znížená",N249,0)</f>
        <v>0</v>
      </c>
      <c r="BG249" s="118">
        <f>IF(U249="zákl. prenesená",N249,0)</f>
        <v>0</v>
      </c>
      <c r="BH249" s="118">
        <f>IF(U249="zníž. prenesená",N249,0)</f>
        <v>0</v>
      </c>
      <c r="BI249" s="118">
        <f>IF(U249="nulová",N249,0)</f>
        <v>0</v>
      </c>
      <c r="BJ249" s="23" t="s">
        <v>87</v>
      </c>
      <c r="BK249" s="118">
        <f>ROUND(L249*K249,2)</f>
        <v>0</v>
      </c>
      <c r="BL249" s="23" t="s">
        <v>294</v>
      </c>
      <c r="BM249" s="23" t="s">
        <v>1423</v>
      </c>
    </row>
    <row r="250" spans="2:65" s="10" customFormat="1" ht="29.85" customHeight="1">
      <c r="B250" s="160"/>
      <c r="C250" s="161"/>
      <c r="D250" s="170" t="s">
        <v>1305</v>
      </c>
      <c r="E250" s="170"/>
      <c r="F250" s="170"/>
      <c r="G250" s="170"/>
      <c r="H250" s="170"/>
      <c r="I250" s="170"/>
      <c r="J250" s="170"/>
      <c r="K250" s="170"/>
      <c r="L250" s="170"/>
      <c r="M250" s="170"/>
      <c r="N250" s="315">
        <f>BK250</f>
        <v>0</v>
      </c>
      <c r="O250" s="316"/>
      <c r="P250" s="316"/>
      <c r="Q250" s="316"/>
      <c r="R250" s="163"/>
      <c r="T250" s="164"/>
      <c r="U250" s="161"/>
      <c r="V250" s="161"/>
      <c r="W250" s="165">
        <f>SUM(W251:W294)</f>
        <v>0</v>
      </c>
      <c r="X250" s="161"/>
      <c r="Y250" s="165">
        <f>SUM(Y251:Y294)</f>
        <v>12.21392058</v>
      </c>
      <c r="Z250" s="161"/>
      <c r="AA250" s="166">
        <f>SUM(AA251:AA294)</f>
        <v>0</v>
      </c>
      <c r="AR250" s="167" t="s">
        <v>87</v>
      </c>
      <c r="AT250" s="168" t="s">
        <v>74</v>
      </c>
      <c r="AU250" s="168" t="s">
        <v>82</v>
      </c>
      <c r="AY250" s="167" t="s">
        <v>192</v>
      </c>
      <c r="BK250" s="169">
        <f>SUM(BK251:BK294)</f>
        <v>0</v>
      </c>
    </row>
    <row r="251" spans="2:65" s="1" customFormat="1" ht="25.5" customHeight="1">
      <c r="B251" s="142"/>
      <c r="C251" s="171" t="s">
        <v>349</v>
      </c>
      <c r="D251" s="171" t="s">
        <v>193</v>
      </c>
      <c r="E251" s="172" t="s">
        <v>1424</v>
      </c>
      <c r="F251" s="268" t="s">
        <v>1425</v>
      </c>
      <c r="G251" s="268"/>
      <c r="H251" s="268"/>
      <c r="I251" s="268"/>
      <c r="J251" s="173" t="s">
        <v>196</v>
      </c>
      <c r="K251" s="174">
        <v>16.529</v>
      </c>
      <c r="L251" s="277">
        <v>0</v>
      </c>
      <c r="M251" s="277"/>
      <c r="N251" s="267">
        <f>ROUND(L251*K251,2)</f>
        <v>0</v>
      </c>
      <c r="O251" s="267"/>
      <c r="P251" s="267"/>
      <c r="Q251" s="267"/>
      <c r="R251" s="145"/>
      <c r="T251" s="175" t="s">
        <v>5</v>
      </c>
      <c r="U251" s="48" t="s">
        <v>42</v>
      </c>
      <c r="V251" s="40"/>
      <c r="W251" s="176">
        <f>V251*K251</f>
        <v>0</v>
      </c>
      <c r="X251" s="176">
        <v>4.4220000000000002E-2</v>
      </c>
      <c r="Y251" s="176">
        <f>X251*K251</f>
        <v>0.73091238000000003</v>
      </c>
      <c r="Z251" s="176">
        <v>0</v>
      </c>
      <c r="AA251" s="177">
        <f>Z251*K251</f>
        <v>0</v>
      </c>
      <c r="AR251" s="23" t="s">
        <v>294</v>
      </c>
      <c r="AT251" s="23" t="s">
        <v>193</v>
      </c>
      <c r="AU251" s="23" t="s">
        <v>87</v>
      </c>
      <c r="AY251" s="23" t="s">
        <v>192</v>
      </c>
      <c r="BE251" s="118">
        <f>IF(U251="základná",N251,0)</f>
        <v>0</v>
      </c>
      <c r="BF251" s="118">
        <f>IF(U251="znížená",N251,0)</f>
        <v>0</v>
      </c>
      <c r="BG251" s="118">
        <f>IF(U251="zákl. prenesená",N251,0)</f>
        <v>0</v>
      </c>
      <c r="BH251" s="118">
        <f>IF(U251="zníž. prenesená",N251,0)</f>
        <v>0</v>
      </c>
      <c r="BI251" s="118">
        <f>IF(U251="nulová",N251,0)</f>
        <v>0</v>
      </c>
      <c r="BJ251" s="23" t="s">
        <v>87</v>
      </c>
      <c r="BK251" s="118">
        <f>ROUND(L251*K251,2)</f>
        <v>0</v>
      </c>
      <c r="BL251" s="23" t="s">
        <v>294</v>
      </c>
      <c r="BM251" s="23" t="s">
        <v>1426</v>
      </c>
    </row>
    <row r="252" spans="2:65" s="11" customFormat="1" ht="16.5" customHeight="1">
      <c r="B252" s="178"/>
      <c r="C252" s="179"/>
      <c r="D252" s="179"/>
      <c r="E252" s="180" t="s">
        <v>5</v>
      </c>
      <c r="F252" s="269" t="s">
        <v>1427</v>
      </c>
      <c r="G252" s="270"/>
      <c r="H252" s="270"/>
      <c r="I252" s="270"/>
      <c r="J252" s="179"/>
      <c r="K252" s="180" t="s">
        <v>5</v>
      </c>
      <c r="L252" s="179"/>
      <c r="M252" s="179"/>
      <c r="N252" s="179"/>
      <c r="O252" s="179"/>
      <c r="P252" s="179"/>
      <c r="Q252" s="179"/>
      <c r="R252" s="181"/>
      <c r="T252" s="182"/>
      <c r="U252" s="179"/>
      <c r="V252" s="179"/>
      <c r="W252" s="179"/>
      <c r="X252" s="179"/>
      <c r="Y252" s="179"/>
      <c r="Z252" s="179"/>
      <c r="AA252" s="183"/>
      <c r="AT252" s="184" t="s">
        <v>216</v>
      </c>
      <c r="AU252" s="184" t="s">
        <v>87</v>
      </c>
      <c r="AV252" s="11" t="s">
        <v>82</v>
      </c>
      <c r="AW252" s="11" t="s">
        <v>32</v>
      </c>
      <c r="AX252" s="11" t="s">
        <v>75</v>
      </c>
      <c r="AY252" s="184" t="s">
        <v>192</v>
      </c>
    </row>
    <row r="253" spans="2:65" s="12" customFormat="1" ht="25.5" customHeight="1">
      <c r="B253" s="185"/>
      <c r="C253" s="186"/>
      <c r="D253" s="186"/>
      <c r="E253" s="187" t="s">
        <v>5</v>
      </c>
      <c r="F253" s="271" t="s">
        <v>1428</v>
      </c>
      <c r="G253" s="272"/>
      <c r="H253" s="272"/>
      <c r="I253" s="272"/>
      <c r="J253" s="186"/>
      <c r="K253" s="188">
        <v>7.569</v>
      </c>
      <c r="L253" s="186"/>
      <c r="M253" s="186"/>
      <c r="N253" s="186"/>
      <c r="O253" s="186"/>
      <c r="P253" s="186"/>
      <c r="Q253" s="186"/>
      <c r="R253" s="189"/>
      <c r="T253" s="190"/>
      <c r="U253" s="186"/>
      <c r="V253" s="186"/>
      <c r="W253" s="186"/>
      <c r="X253" s="186"/>
      <c r="Y253" s="186"/>
      <c r="Z253" s="186"/>
      <c r="AA253" s="191"/>
      <c r="AT253" s="192" t="s">
        <v>216</v>
      </c>
      <c r="AU253" s="192" t="s">
        <v>87</v>
      </c>
      <c r="AV253" s="12" t="s">
        <v>87</v>
      </c>
      <c r="AW253" s="12" t="s">
        <v>32</v>
      </c>
      <c r="AX253" s="12" t="s">
        <v>75</v>
      </c>
      <c r="AY253" s="192" t="s">
        <v>192</v>
      </c>
    </row>
    <row r="254" spans="2:65" s="12" customFormat="1" ht="16.5" customHeight="1">
      <c r="B254" s="185"/>
      <c r="C254" s="186"/>
      <c r="D254" s="186"/>
      <c r="E254" s="187" t="s">
        <v>5</v>
      </c>
      <c r="F254" s="271" t="s">
        <v>1429</v>
      </c>
      <c r="G254" s="272"/>
      <c r="H254" s="272"/>
      <c r="I254" s="272"/>
      <c r="J254" s="186"/>
      <c r="K254" s="188">
        <v>8.9600000000000009</v>
      </c>
      <c r="L254" s="186"/>
      <c r="M254" s="186"/>
      <c r="N254" s="186"/>
      <c r="O254" s="186"/>
      <c r="P254" s="186"/>
      <c r="Q254" s="186"/>
      <c r="R254" s="189"/>
      <c r="T254" s="190"/>
      <c r="U254" s="186"/>
      <c r="V254" s="186"/>
      <c r="W254" s="186"/>
      <c r="X254" s="186"/>
      <c r="Y254" s="186"/>
      <c r="Z254" s="186"/>
      <c r="AA254" s="191"/>
      <c r="AT254" s="192" t="s">
        <v>216</v>
      </c>
      <c r="AU254" s="192" t="s">
        <v>87</v>
      </c>
      <c r="AV254" s="12" t="s">
        <v>87</v>
      </c>
      <c r="AW254" s="12" t="s">
        <v>32</v>
      </c>
      <c r="AX254" s="12" t="s">
        <v>75</v>
      </c>
      <c r="AY254" s="192" t="s">
        <v>192</v>
      </c>
    </row>
    <row r="255" spans="2:65" s="13" customFormat="1" ht="16.5" customHeight="1">
      <c r="B255" s="193"/>
      <c r="C255" s="194"/>
      <c r="D255" s="194"/>
      <c r="E255" s="195" t="s">
        <v>5</v>
      </c>
      <c r="F255" s="275" t="s">
        <v>249</v>
      </c>
      <c r="G255" s="276"/>
      <c r="H255" s="276"/>
      <c r="I255" s="276"/>
      <c r="J255" s="194"/>
      <c r="K255" s="196">
        <v>16.529</v>
      </c>
      <c r="L255" s="194"/>
      <c r="M255" s="194"/>
      <c r="N255" s="194"/>
      <c r="O255" s="194"/>
      <c r="P255" s="194"/>
      <c r="Q255" s="194"/>
      <c r="R255" s="197"/>
      <c r="T255" s="198"/>
      <c r="U255" s="194"/>
      <c r="V255" s="194"/>
      <c r="W255" s="194"/>
      <c r="X255" s="194"/>
      <c r="Y255" s="194"/>
      <c r="Z255" s="194"/>
      <c r="AA255" s="199"/>
      <c r="AT255" s="200" t="s">
        <v>216</v>
      </c>
      <c r="AU255" s="200" t="s">
        <v>87</v>
      </c>
      <c r="AV255" s="13" t="s">
        <v>197</v>
      </c>
      <c r="AW255" s="13" t="s">
        <v>32</v>
      </c>
      <c r="AX255" s="13" t="s">
        <v>82</v>
      </c>
      <c r="AY255" s="200" t="s">
        <v>192</v>
      </c>
    </row>
    <row r="256" spans="2:65" s="1" customFormat="1" ht="38.25" customHeight="1">
      <c r="B256" s="142"/>
      <c r="C256" s="215" t="s">
        <v>356</v>
      </c>
      <c r="D256" s="215" t="s">
        <v>656</v>
      </c>
      <c r="E256" s="216" t="s">
        <v>1430</v>
      </c>
      <c r="F256" s="321" t="s">
        <v>1431</v>
      </c>
      <c r="G256" s="321"/>
      <c r="H256" s="321"/>
      <c r="I256" s="321"/>
      <c r="J256" s="217" t="s">
        <v>196</v>
      </c>
      <c r="K256" s="218">
        <v>19.007999999999999</v>
      </c>
      <c r="L256" s="319">
        <v>0</v>
      </c>
      <c r="M256" s="319"/>
      <c r="N256" s="320">
        <f>ROUND(L256*K256,2)</f>
        <v>0</v>
      </c>
      <c r="O256" s="267"/>
      <c r="P256" s="267"/>
      <c r="Q256" s="267"/>
      <c r="R256" s="145"/>
      <c r="T256" s="175" t="s">
        <v>5</v>
      </c>
      <c r="U256" s="48" t="s">
        <v>42</v>
      </c>
      <c r="V256" s="40"/>
      <c r="W256" s="176">
        <f>V256*K256</f>
        <v>0</v>
      </c>
      <c r="X256" s="176">
        <v>2.46E-2</v>
      </c>
      <c r="Y256" s="176">
        <f>X256*K256</f>
        <v>0.46759679999999998</v>
      </c>
      <c r="Z256" s="176">
        <v>0</v>
      </c>
      <c r="AA256" s="177">
        <f>Z256*K256</f>
        <v>0</v>
      </c>
      <c r="AR256" s="23" t="s">
        <v>436</v>
      </c>
      <c r="AT256" s="23" t="s">
        <v>656</v>
      </c>
      <c r="AU256" s="23" t="s">
        <v>87</v>
      </c>
      <c r="AY256" s="23" t="s">
        <v>192</v>
      </c>
      <c r="BE256" s="118">
        <f>IF(U256="základná",N256,0)</f>
        <v>0</v>
      </c>
      <c r="BF256" s="118">
        <f>IF(U256="znížená",N256,0)</f>
        <v>0</v>
      </c>
      <c r="BG256" s="118">
        <f>IF(U256="zákl. prenesená",N256,0)</f>
        <v>0</v>
      </c>
      <c r="BH256" s="118">
        <f>IF(U256="zníž. prenesená",N256,0)</f>
        <v>0</v>
      </c>
      <c r="BI256" s="118">
        <f>IF(U256="nulová",N256,0)</f>
        <v>0</v>
      </c>
      <c r="BJ256" s="23" t="s">
        <v>87</v>
      </c>
      <c r="BK256" s="118">
        <f>ROUND(L256*K256,2)</f>
        <v>0</v>
      </c>
      <c r="BL256" s="23" t="s">
        <v>294</v>
      </c>
      <c r="BM256" s="23" t="s">
        <v>1432</v>
      </c>
    </row>
    <row r="257" spans="2:65" s="1" customFormat="1" ht="25.5" customHeight="1">
      <c r="B257" s="142"/>
      <c r="C257" s="171" t="s">
        <v>365</v>
      </c>
      <c r="D257" s="171" t="s">
        <v>193</v>
      </c>
      <c r="E257" s="172" t="s">
        <v>1433</v>
      </c>
      <c r="F257" s="268" t="s">
        <v>1434</v>
      </c>
      <c r="G257" s="268"/>
      <c r="H257" s="268"/>
      <c r="I257" s="268"/>
      <c r="J257" s="173" t="s">
        <v>467</v>
      </c>
      <c r="K257" s="174">
        <v>118.07</v>
      </c>
      <c r="L257" s="277">
        <v>0</v>
      </c>
      <c r="M257" s="277"/>
      <c r="N257" s="267">
        <f>ROUND(L257*K257,2)</f>
        <v>0</v>
      </c>
      <c r="O257" s="267"/>
      <c r="P257" s="267"/>
      <c r="Q257" s="267"/>
      <c r="R257" s="145"/>
      <c r="T257" s="175" t="s">
        <v>5</v>
      </c>
      <c r="U257" s="48" t="s">
        <v>42</v>
      </c>
      <c r="V257" s="40"/>
      <c r="W257" s="176">
        <f>V257*K257</f>
        <v>0</v>
      </c>
      <c r="X257" s="176">
        <v>3.7799999999999999E-3</v>
      </c>
      <c r="Y257" s="176">
        <f>X257*K257</f>
        <v>0.44630459999999994</v>
      </c>
      <c r="Z257" s="176">
        <v>0</v>
      </c>
      <c r="AA257" s="177">
        <f>Z257*K257</f>
        <v>0</v>
      </c>
      <c r="AR257" s="23" t="s">
        <v>294</v>
      </c>
      <c r="AT257" s="23" t="s">
        <v>193</v>
      </c>
      <c r="AU257" s="23" t="s">
        <v>87</v>
      </c>
      <c r="AY257" s="23" t="s">
        <v>192</v>
      </c>
      <c r="BE257" s="118">
        <f>IF(U257="základná",N257,0)</f>
        <v>0</v>
      </c>
      <c r="BF257" s="118">
        <f>IF(U257="znížená",N257,0)</f>
        <v>0</v>
      </c>
      <c r="BG257" s="118">
        <f>IF(U257="zákl. prenesená",N257,0)</f>
        <v>0</v>
      </c>
      <c r="BH257" s="118">
        <f>IF(U257="zníž. prenesená",N257,0)</f>
        <v>0</v>
      </c>
      <c r="BI257" s="118">
        <f>IF(U257="nulová",N257,0)</f>
        <v>0</v>
      </c>
      <c r="BJ257" s="23" t="s">
        <v>87</v>
      </c>
      <c r="BK257" s="118">
        <f>ROUND(L257*K257,2)</f>
        <v>0</v>
      </c>
      <c r="BL257" s="23" t="s">
        <v>294</v>
      </c>
      <c r="BM257" s="23" t="s">
        <v>1435</v>
      </c>
    </row>
    <row r="258" spans="2:65" s="11" customFormat="1" ht="16.5" customHeight="1">
      <c r="B258" s="178"/>
      <c r="C258" s="179"/>
      <c r="D258" s="179"/>
      <c r="E258" s="180" t="s">
        <v>5</v>
      </c>
      <c r="F258" s="269" t="s">
        <v>1436</v>
      </c>
      <c r="G258" s="270"/>
      <c r="H258" s="270"/>
      <c r="I258" s="270"/>
      <c r="J258" s="179"/>
      <c r="K258" s="180" t="s">
        <v>5</v>
      </c>
      <c r="L258" s="179"/>
      <c r="M258" s="179"/>
      <c r="N258" s="179"/>
      <c r="O258" s="179"/>
      <c r="P258" s="179"/>
      <c r="Q258" s="179"/>
      <c r="R258" s="181"/>
      <c r="T258" s="182"/>
      <c r="U258" s="179"/>
      <c r="V258" s="179"/>
      <c r="W258" s="179"/>
      <c r="X258" s="179"/>
      <c r="Y258" s="179"/>
      <c r="Z258" s="179"/>
      <c r="AA258" s="183"/>
      <c r="AT258" s="184" t="s">
        <v>216</v>
      </c>
      <c r="AU258" s="184" t="s">
        <v>87</v>
      </c>
      <c r="AV258" s="11" t="s">
        <v>82</v>
      </c>
      <c r="AW258" s="11" t="s">
        <v>32</v>
      </c>
      <c r="AX258" s="11" t="s">
        <v>75</v>
      </c>
      <c r="AY258" s="184" t="s">
        <v>192</v>
      </c>
    </row>
    <row r="259" spans="2:65" s="11" customFormat="1" ht="16.5" customHeight="1">
      <c r="B259" s="178"/>
      <c r="C259" s="179"/>
      <c r="D259" s="179"/>
      <c r="E259" s="180" t="s">
        <v>5</v>
      </c>
      <c r="F259" s="273" t="s">
        <v>1437</v>
      </c>
      <c r="G259" s="274"/>
      <c r="H259" s="274"/>
      <c r="I259" s="274"/>
      <c r="J259" s="179"/>
      <c r="K259" s="180" t="s">
        <v>5</v>
      </c>
      <c r="L259" s="179"/>
      <c r="M259" s="179"/>
      <c r="N259" s="179"/>
      <c r="O259" s="179"/>
      <c r="P259" s="179"/>
      <c r="Q259" s="179"/>
      <c r="R259" s="181"/>
      <c r="T259" s="182"/>
      <c r="U259" s="179"/>
      <c r="V259" s="179"/>
      <c r="W259" s="179"/>
      <c r="X259" s="179"/>
      <c r="Y259" s="179"/>
      <c r="Z259" s="179"/>
      <c r="AA259" s="183"/>
      <c r="AT259" s="184" t="s">
        <v>216</v>
      </c>
      <c r="AU259" s="184" t="s">
        <v>87</v>
      </c>
      <c r="AV259" s="11" t="s">
        <v>82</v>
      </c>
      <c r="AW259" s="11" t="s">
        <v>32</v>
      </c>
      <c r="AX259" s="11" t="s">
        <v>75</v>
      </c>
      <c r="AY259" s="184" t="s">
        <v>192</v>
      </c>
    </row>
    <row r="260" spans="2:65" s="12" customFormat="1" ht="16.5" customHeight="1">
      <c r="B260" s="185"/>
      <c r="C260" s="186"/>
      <c r="D260" s="186"/>
      <c r="E260" s="187" t="s">
        <v>5</v>
      </c>
      <c r="F260" s="271" t="s">
        <v>1438</v>
      </c>
      <c r="G260" s="272"/>
      <c r="H260" s="272"/>
      <c r="I260" s="272"/>
      <c r="J260" s="186"/>
      <c r="K260" s="188">
        <v>12.76</v>
      </c>
      <c r="L260" s="186"/>
      <c r="M260" s="186"/>
      <c r="N260" s="186"/>
      <c r="O260" s="186"/>
      <c r="P260" s="186"/>
      <c r="Q260" s="186"/>
      <c r="R260" s="189"/>
      <c r="T260" s="190"/>
      <c r="U260" s="186"/>
      <c r="V260" s="186"/>
      <c r="W260" s="186"/>
      <c r="X260" s="186"/>
      <c r="Y260" s="186"/>
      <c r="Z260" s="186"/>
      <c r="AA260" s="191"/>
      <c r="AT260" s="192" t="s">
        <v>216</v>
      </c>
      <c r="AU260" s="192" t="s">
        <v>87</v>
      </c>
      <c r="AV260" s="12" t="s">
        <v>87</v>
      </c>
      <c r="AW260" s="12" t="s">
        <v>32</v>
      </c>
      <c r="AX260" s="12" t="s">
        <v>75</v>
      </c>
      <c r="AY260" s="192" t="s">
        <v>192</v>
      </c>
    </row>
    <row r="261" spans="2:65" s="12" customFormat="1" ht="16.5" customHeight="1">
      <c r="B261" s="185"/>
      <c r="C261" s="186"/>
      <c r="D261" s="186"/>
      <c r="E261" s="187" t="s">
        <v>5</v>
      </c>
      <c r="F261" s="271" t="s">
        <v>1439</v>
      </c>
      <c r="G261" s="272"/>
      <c r="H261" s="272"/>
      <c r="I261" s="272"/>
      <c r="J261" s="186"/>
      <c r="K261" s="188">
        <v>25.6</v>
      </c>
      <c r="L261" s="186"/>
      <c r="M261" s="186"/>
      <c r="N261" s="186"/>
      <c r="O261" s="186"/>
      <c r="P261" s="186"/>
      <c r="Q261" s="186"/>
      <c r="R261" s="189"/>
      <c r="T261" s="190"/>
      <c r="U261" s="186"/>
      <c r="V261" s="186"/>
      <c r="W261" s="186"/>
      <c r="X261" s="186"/>
      <c r="Y261" s="186"/>
      <c r="Z261" s="186"/>
      <c r="AA261" s="191"/>
      <c r="AT261" s="192" t="s">
        <v>216</v>
      </c>
      <c r="AU261" s="192" t="s">
        <v>87</v>
      </c>
      <c r="AV261" s="12" t="s">
        <v>87</v>
      </c>
      <c r="AW261" s="12" t="s">
        <v>32</v>
      </c>
      <c r="AX261" s="12" t="s">
        <v>75</v>
      </c>
      <c r="AY261" s="192" t="s">
        <v>192</v>
      </c>
    </row>
    <row r="262" spans="2:65" s="12" customFormat="1" ht="25.5" customHeight="1">
      <c r="B262" s="185"/>
      <c r="C262" s="186"/>
      <c r="D262" s="186"/>
      <c r="E262" s="187" t="s">
        <v>5</v>
      </c>
      <c r="F262" s="271" t="s">
        <v>1440</v>
      </c>
      <c r="G262" s="272"/>
      <c r="H262" s="272"/>
      <c r="I262" s="272"/>
      <c r="J262" s="186"/>
      <c r="K262" s="188">
        <v>13.27</v>
      </c>
      <c r="L262" s="186"/>
      <c r="M262" s="186"/>
      <c r="N262" s="186"/>
      <c r="O262" s="186"/>
      <c r="P262" s="186"/>
      <c r="Q262" s="186"/>
      <c r="R262" s="189"/>
      <c r="T262" s="190"/>
      <c r="U262" s="186"/>
      <c r="V262" s="186"/>
      <c r="W262" s="186"/>
      <c r="X262" s="186"/>
      <c r="Y262" s="186"/>
      <c r="Z262" s="186"/>
      <c r="AA262" s="191"/>
      <c r="AT262" s="192" t="s">
        <v>216</v>
      </c>
      <c r="AU262" s="192" t="s">
        <v>87</v>
      </c>
      <c r="AV262" s="12" t="s">
        <v>87</v>
      </c>
      <c r="AW262" s="12" t="s">
        <v>32</v>
      </c>
      <c r="AX262" s="12" t="s">
        <v>75</v>
      </c>
      <c r="AY262" s="192" t="s">
        <v>192</v>
      </c>
    </row>
    <row r="263" spans="2:65" s="12" customFormat="1" ht="16.5" customHeight="1">
      <c r="B263" s="185"/>
      <c r="C263" s="186"/>
      <c r="D263" s="186"/>
      <c r="E263" s="187" t="s">
        <v>5</v>
      </c>
      <c r="F263" s="271" t="s">
        <v>1441</v>
      </c>
      <c r="G263" s="272"/>
      <c r="H263" s="272"/>
      <c r="I263" s="272"/>
      <c r="J263" s="186"/>
      <c r="K263" s="188">
        <v>8.66</v>
      </c>
      <c r="L263" s="186"/>
      <c r="M263" s="186"/>
      <c r="N263" s="186"/>
      <c r="O263" s="186"/>
      <c r="P263" s="186"/>
      <c r="Q263" s="186"/>
      <c r="R263" s="189"/>
      <c r="T263" s="190"/>
      <c r="U263" s="186"/>
      <c r="V263" s="186"/>
      <c r="W263" s="186"/>
      <c r="X263" s="186"/>
      <c r="Y263" s="186"/>
      <c r="Z263" s="186"/>
      <c r="AA263" s="191"/>
      <c r="AT263" s="192" t="s">
        <v>216</v>
      </c>
      <c r="AU263" s="192" t="s">
        <v>87</v>
      </c>
      <c r="AV263" s="12" t="s">
        <v>87</v>
      </c>
      <c r="AW263" s="12" t="s">
        <v>32</v>
      </c>
      <c r="AX263" s="12" t="s">
        <v>75</v>
      </c>
      <c r="AY263" s="192" t="s">
        <v>192</v>
      </c>
    </row>
    <row r="264" spans="2:65" s="12" customFormat="1" ht="16.5" customHeight="1">
      <c r="B264" s="185"/>
      <c r="C264" s="186"/>
      <c r="D264" s="186"/>
      <c r="E264" s="187" t="s">
        <v>5</v>
      </c>
      <c r="F264" s="271" t="s">
        <v>1442</v>
      </c>
      <c r="G264" s="272"/>
      <c r="H264" s="272"/>
      <c r="I264" s="272"/>
      <c r="J264" s="186"/>
      <c r="K264" s="188">
        <v>11.9</v>
      </c>
      <c r="L264" s="186"/>
      <c r="M264" s="186"/>
      <c r="N264" s="186"/>
      <c r="O264" s="186"/>
      <c r="P264" s="186"/>
      <c r="Q264" s="186"/>
      <c r="R264" s="189"/>
      <c r="T264" s="190"/>
      <c r="U264" s="186"/>
      <c r="V264" s="186"/>
      <c r="W264" s="186"/>
      <c r="X264" s="186"/>
      <c r="Y264" s="186"/>
      <c r="Z264" s="186"/>
      <c r="AA264" s="191"/>
      <c r="AT264" s="192" t="s">
        <v>216</v>
      </c>
      <c r="AU264" s="192" t="s">
        <v>87</v>
      </c>
      <c r="AV264" s="12" t="s">
        <v>87</v>
      </c>
      <c r="AW264" s="12" t="s">
        <v>32</v>
      </c>
      <c r="AX264" s="12" t="s">
        <v>75</v>
      </c>
      <c r="AY264" s="192" t="s">
        <v>192</v>
      </c>
    </row>
    <row r="265" spans="2:65" s="12" customFormat="1" ht="16.5" customHeight="1">
      <c r="B265" s="185"/>
      <c r="C265" s="186"/>
      <c r="D265" s="186"/>
      <c r="E265" s="187" t="s">
        <v>5</v>
      </c>
      <c r="F265" s="271" t="s">
        <v>1443</v>
      </c>
      <c r="G265" s="272"/>
      <c r="H265" s="272"/>
      <c r="I265" s="272"/>
      <c r="J265" s="186"/>
      <c r="K265" s="188">
        <v>8.1300000000000008</v>
      </c>
      <c r="L265" s="186"/>
      <c r="M265" s="186"/>
      <c r="N265" s="186"/>
      <c r="O265" s="186"/>
      <c r="P265" s="186"/>
      <c r="Q265" s="186"/>
      <c r="R265" s="189"/>
      <c r="T265" s="190"/>
      <c r="U265" s="186"/>
      <c r="V265" s="186"/>
      <c r="W265" s="186"/>
      <c r="X265" s="186"/>
      <c r="Y265" s="186"/>
      <c r="Z265" s="186"/>
      <c r="AA265" s="191"/>
      <c r="AT265" s="192" t="s">
        <v>216</v>
      </c>
      <c r="AU265" s="192" t="s">
        <v>87</v>
      </c>
      <c r="AV265" s="12" t="s">
        <v>87</v>
      </c>
      <c r="AW265" s="12" t="s">
        <v>32</v>
      </c>
      <c r="AX265" s="12" t="s">
        <v>75</v>
      </c>
      <c r="AY265" s="192" t="s">
        <v>192</v>
      </c>
    </row>
    <row r="266" spans="2:65" s="12" customFormat="1" ht="16.5" customHeight="1">
      <c r="B266" s="185"/>
      <c r="C266" s="186"/>
      <c r="D266" s="186"/>
      <c r="E266" s="187" t="s">
        <v>5</v>
      </c>
      <c r="F266" s="271" t="s">
        <v>1444</v>
      </c>
      <c r="G266" s="272"/>
      <c r="H266" s="272"/>
      <c r="I266" s="272"/>
      <c r="J266" s="186"/>
      <c r="K266" s="188">
        <v>8.48</v>
      </c>
      <c r="L266" s="186"/>
      <c r="M266" s="186"/>
      <c r="N266" s="186"/>
      <c r="O266" s="186"/>
      <c r="P266" s="186"/>
      <c r="Q266" s="186"/>
      <c r="R266" s="189"/>
      <c r="T266" s="190"/>
      <c r="U266" s="186"/>
      <c r="V266" s="186"/>
      <c r="W266" s="186"/>
      <c r="X266" s="186"/>
      <c r="Y266" s="186"/>
      <c r="Z266" s="186"/>
      <c r="AA266" s="191"/>
      <c r="AT266" s="192" t="s">
        <v>216</v>
      </c>
      <c r="AU266" s="192" t="s">
        <v>87</v>
      </c>
      <c r="AV266" s="12" t="s">
        <v>87</v>
      </c>
      <c r="AW266" s="12" t="s">
        <v>32</v>
      </c>
      <c r="AX266" s="12" t="s">
        <v>75</v>
      </c>
      <c r="AY266" s="192" t="s">
        <v>192</v>
      </c>
    </row>
    <row r="267" spans="2:65" s="12" customFormat="1" ht="16.5" customHeight="1">
      <c r="B267" s="185"/>
      <c r="C267" s="186"/>
      <c r="D267" s="186"/>
      <c r="E267" s="187" t="s">
        <v>5</v>
      </c>
      <c r="F267" s="271" t="s">
        <v>1445</v>
      </c>
      <c r="G267" s="272"/>
      <c r="H267" s="272"/>
      <c r="I267" s="272"/>
      <c r="J267" s="186"/>
      <c r="K267" s="188">
        <v>9.6</v>
      </c>
      <c r="L267" s="186"/>
      <c r="M267" s="186"/>
      <c r="N267" s="186"/>
      <c r="O267" s="186"/>
      <c r="P267" s="186"/>
      <c r="Q267" s="186"/>
      <c r="R267" s="189"/>
      <c r="T267" s="190"/>
      <c r="U267" s="186"/>
      <c r="V267" s="186"/>
      <c r="W267" s="186"/>
      <c r="X267" s="186"/>
      <c r="Y267" s="186"/>
      <c r="Z267" s="186"/>
      <c r="AA267" s="191"/>
      <c r="AT267" s="192" t="s">
        <v>216</v>
      </c>
      <c r="AU267" s="192" t="s">
        <v>87</v>
      </c>
      <c r="AV267" s="12" t="s">
        <v>87</v>
      </c>
      <c r="AW267" s="12" t="s">
        <v>32</v>
      </c>
      <c r="AX267" s="12" t="s">
        <v>75</v>
      </c>
      <c r="AY267" s="192" t="s">
        <v>192</v>
      </c>
    </row>
    <row r="268" spans="2:65" s="12" customFormat="1" ht="16.5" customHeight="1">
      <c r="B268" s="185"/>
      <c r="C268" s="186"/>
      <c r="D268" s="186"/>
      <c r="E268" s="187" t="s">
        <v>5</v>
      </c>
      <c r="F268" s="271" t="s">
        <v>1446</v>
      </c>
      <c r="G268" s="272"/>
      <c r="H268" s="272"/>
      <c r="I268" s="272"/>
      <c r="J268" s="186"/>
      <c r="K268" s="188">
        <v>13.4</v>
      </c>
      <c r="L268" s="186"/>
      <c r="M268" s="186"/>
      <c r="N268" s="186"/>
      <c r="O268" s="186"/>
      <c r="P268" s="186"/>
      <c r="Q268" s="186"/>
      <c r="R268" s="189"/>
      <c r="T268" s="190"/>
      <c r="U268" s="186"/>
      <c r="V268" s="186"/>
      <c r="W268" s="186"/>
      <c r="X268" s="186"/>
      <c r="Y268" s="186"/>
      <c r="Z268" s="186"/>
      <c r="AA268" s="191"/>
      <c r="AT268" s="192" t="s">
        <v>216</v>
      </c>
      <c r="AU268" s="192" t="s">
        <v>87</v>
      </c>
      <c r="AV268" s="12" t="s">
        <v>87</v>
      </c>
      <c r="AW268" s="12" t="s">
        <v>32</v>
      </c>
      <c r="AX268" s="12" t="s">
        <v>75</v>
      </c>
      <c r="AY268" s="192" t="s">
        <v>192</v>
      </c>
    </row>
    <row r="269" spans="2:65" s="12" customFormat="1" ht="16.5" customHeight="1">
      <c r="B269" s="185"/>
      <c r="C269" s="186"/>
      <c r="D269" s="186"/>
      <c r="E269" s="187" t="s">
        <v>5</v>
      </c>
      <c r="F269" s="271" t="s">
        <v>1447</v>
      </c>
      <c r="G269" s="272"/>
      <c r="H269" s="272"/>
      <c r="I269" s="272"/>
      <c r="J269" s="186"/>
      <c r="K269" s="188">
        <v>9.69</v>
      </c>
      <c r="L269" s="186"/>
      <c r="M269" s="186"/>
      <c r="N269" s="186"/>
      <c r="O269" s="186"/>
      <c r="P269" s="186"/>
      <c r="Q269" s="186"/>
      <c r="R269" s="189"/>
      <c r="T269" s="190"/>
      <c r="U269" s="186"/>
      <c r="V269" s="186"/>
      <c r="W269" s="186"/>
      <c r="X269" s="186"/>
      <c r="Y269" s="186"/>
      <c r="Z269" s="186"/>
      <c r="AA269" s="191"/>
      <c r="AT269" s="192" t="s">
        <v>216</v>
      </c>
      <c r="AU269" s="192" t="s">
        <v>87</v>
      </c>
      <c r="AV269" s="12" t="s">
        <v>87</v>
      </c>
      <c r="AW269" s="12" t="s">
        <v>32</v>
      </c>
      <c r="AX269" s="12" t="s">
        <v>75</v>
      </c>
      <c r="AY269" s="192" t="s">
        <v>192</v>
      </c>
    </row>
    <row r="270" spans="2:65" s="14" customFormat="1" ht="16.5" customHeight="1">
      <c r="B270" s="201"/>
      <c r="C270" s="202"/>
      <c r="D270" s="202"/>
      <c r="E270" s="203" t="s">
        <v>5</v>
      </c>
      <c r="F270" s="282" t="s">
        <v>398</v>
      </c>
      <c r="G270" s="283"/>
      <c r="H270" s="283"/>
      <c r="I270" s="283"/>
      <c r="J270" s="202"/>
      <c r="K270" s="204">
        <v>121.49</v>
      </c>
      <c r="L270" s="202"/>
      <c r="M270" s="202"/>
      <c r="N270" s="202"/>
      <c r="O270" s="202"/>
      <c r="P270" s="202"/>
      <c r="Q270" s="202"/>
      <c r="R270" s="205"/>
      <c r="T270" s="206"/>
      <c r="U270" s="202"/>
      <c r="V270" s="202"/>
      <c r="W270" s="202"/>
      <c r="X270" s="202"/>
      <c r="Y270" s="202"/>
      <c r="Z270" s="202"/>
      <c r="AA270" s="207"/>
      <c r="AT270" s="208" t="s">
        <v>216</v>
      </c>
      <c r="AU270" s="208" t="s">
        <v>87</v>
      </c>
      <c r="AV270" s="14" t="s">
        <v>202</v>
      </c>
      <c r="AW270" s="14" t="s">
        <v>32</v>
      </c>
      <c r="AX270" s="14" t="s">
        <v>75</v>
      </c>
      <c r="AY270" s="208" t="s">
        <v>192</v>
      </c>
    </row>
    <row r="271" spans="2:65" s="11" customFormat="1" ht="16.5" customHeight="1">
      <c r="B271" s="178"/>
      <c r="C271" s="179"/>
      <c r="D271" s="179"/>
      <c r="E271" s="180" t="s">
        <v>5</v>
      </c>
      <c r="F271" s="273" t="s">
        <v>1448</v>
      </c>
      <c r="G271" s="274"/>
      <c r="H271" s="274"/>
      <c r="I271" s="274"/>
      <c r="J271" s="179"/>
      <c r="K271" s="180" t="s">
        <v>5</v>
      </c>
      <c r="L271" s="179"/>
      <c r="M271" s="179"/>
      <c r="N271" s="179"/>
      <c r="O271" s="179"/>
      <c r="P271" s="179"/>
      <c r="Q271" s="179"/>
      <c r="R271" s="181"/>
      <c r="T271" s="182"/>
      <c r="U271" s="179"/>
      <c r="V271" s="179"/>
      <c r="W271" s="179"/>
      <c r="X271" s="179"/>
      <c r="Y271" s="179"/>
      <c r="Z271" s="179"/>
      <c r="AA271" s="183"/>
      <c r="AT271" s="184" t="s">
        <v>216</v>
      </c>
      <c r="AU271" s="184" t="s">
        <v>87</v>
      </c>
      <c r="AV271" s="11" t="s">
        <v>82</v>
      </c>
      <c r="AW271" s="11" t="s">
        <v>32</v>
      </c>
      <c r="AX271" s="11" t="s">
        <v>75</v>
      </c>
      <c r="AY271" s="184" t="s">
        <v>192</v>
      </c>
    </row>
    <row r="272" spans="2:65" s="12" customFormat="1" ht="16.5" customHeight="1">
      <c r="B272" s="185"/>
      <c r="C272" s="186"/>
      <c r="D272" s="186"/>
      <c r="E272" s="187" t="s">
        <v>5</v>
      </c>
      <c r="F272" s="271" t="s">
        <v>1449</v>
      </c>
      <c r="G272" s="272"/>
      <c r="H272" s="272"/>
      <c r="I272" s="272"/>
      <c r="J272" s="186"/>
      <c r="K272" s="188">
        <v>-3.42</v>
      </c>
      <c r="L272" s="186"/>
      <c r="M272" s="186"/>
      <c r="N272" s="186"/>
      <c r="O272" s="186"/>
      <c r="P272" s="186"/>
      <c r="Q272" s="186"/>
      <c r="R272" s="189"/>
      <c r="T272" s="190"/>
      <c r="U272" s="186"/>
      <c r="V272" s="186"/>
      <c r="W272" s="186"/>
      <c r="X272" s="186"/>
      <c r="Y272" s="186"/>
      <c r="Z272" s="186"/>
      <c r="AA272" s="191"/>
      <c r="AT272" s="192" t="s">
        <v>216</v>
      </c>
      <c r="AU272" s="192" t="s">
        <v>87</v>
      </c>
      <c r="AV272" s="12" t="s">
        <v>87</v>
      </c>
      <c r="AW272" s="12" t="s">
        <v>32</v>
      </c>
      <c r="AX272" s="12" t="s">
        <v>75</v>
      </c>
      <c r="AY272" s="192" t="s">
        <v>192</v>
      </c>
    </row>
    <row r="273" spans="2:65" s="13" customFormat="1" ht="16.5" customHeight="1">
      <c r="B273" s="193"/>
      <c r="C273" s="194"/>
      <c r="D273" s="194"/>
      <c r="E273" s="195" t="s">
        <v>5</v>
      </c>
      <c r="F273" s="275" t="s">
        <v>249</v>
      </c>
      <c r="G273" s="276"/>
      <c r="H273" s="276"/>
      <c r="I273" s="276"/>
      <c r="J273" s="194"/>
      <c r="K273" s="196">
        <v>118.07</v>
      </c>
      <c r="L273" s="194"/>
      <c r="M273" s="194"/>
      <c r="N273" s="194"/>
      <c r="O273" s="194"/>
      <c r="P273" s="194"/>
      <c r="Q273" s="194"/>
      <c r="R273" s="197"/>
      <c r="T273" s="198"/>
      <c r="U273" s="194"/>
      <c r="V273" s="194"/>
      <c r="W273" s="194"/>
      <c r="X273" s="194"/>
      <c r="Y273" s="194"/>
      <c r="Z273" s="194"/>
      <c r="AA273" s="199"/>
      <c r="AT273" s="200" t="s">
        <v>216</v>
      </c>
      <c r="AU273" s="200" t="s">
        <v>87</v>
      </c>
      <c r="AV273" s="13" t="s">
        <v>197</v>
      </c>
      <c r="AW273" s="13" t="s">
        <v>32</v>
      </c>
      <c r="AX273" s="13" t="s">
        <v>82</v>
      </c>
      <c r="AY273" s="200" t="s">
        <v>192</v>
      </c>
    </row>
    <row r="274" spans="2:65" s="1" customFormat="1" ht="25.5" customHeight="1">
      <c r="B274" s="142"/>
      <c r="C274" s="171" t="s">
        <v>410</v>
      </c>
      <c r="D274" s="171" t="s">
        <v>193</v>
      </c>
      <c r="E274" s="172" t="s">
        <v>1450</v>
      </c>
      <c r="F274" s="268" t="s">
        <v>1434</v>
      </c>
      <c r="G274" s="268"/>
      <c r="H274" s="268"/>
      <c r="I274" s="268"/>
      <c r="J274" s="173" t="s">
        <v>467</v>
      </c>
      <c r="K274" s="174">
        <v>3.42</v>
      </c>
      <c r="L274" s="277">
        <v>0</v>
      </c>
      <c r="M274" s="277"/>
      <c r="N274" s="267">
        <f>ROUND(L274*K274,2)</f>
        <v>0</v>
      </c>
      <c r="O274" s="267"/>
      <c r="P274" s="267"/>
      <c r="Q274" s="267"/>
      <c r="R274" s="145"/>
      <c r="T274" s="175" t="s">
        <v>5</v>
      </c>
      <c r="U274" s="48" t="s">
        <v>42</v>
      </c>
      <c r="V274" s="40"/>
      <c r="W274" s="176">
        <f>V274*K274</f>
        <v>0</v>
      </c>
      <c r="X274" s="176">
        <v>3.7799999999999999E-3</v>
      </c>
      <c r="Y274" s="176">
        <f>X274*K274</f>
        <v>1.2927599999999999E-2</v>
      </c>
      <c r="Z274" s="176">
        <v>0</v>
      </c>
      <c r="AA274" s="177">
        <f>Z274*K274</f>
        <v>0</v>
      </c>
      <c r="AR274" s="23" t="s">
        <v>294</v>
      </c>
      <c r="AT274" s="23" t="s">
        <v>193</v>
      </c>
      <c r="AU274" s="23" t="s">
        <v>87</v>
      </c>
      <c r="AY274" s="23" t="s">
        <v>192</v>
      </c>
      <c r="BE274" s="118">
        <f>IF(U274="základná",N274,0)</f>
        <v>0</v>
      </c>
      <c r="BF274" s="118">
        <f>IF(U274="znížená",N274,0)</f>
        <v>0</v>
      </c>
      <c r="BG274" s="118">
        <f>IF(U274="zákl. prenesená",N274,0)</f>
        <v>0</v>
      </c>
      <c r="BH274" s="118">
        <f>IF(U274="zníž. prenesená",N274,0)</f>
        <v>0</v>
      </c>
      <c r="BI274" s="118">
        <f>IF(U274="nulová",N274,0)</f>
        <v>0</v>
      </c>
      <c r="BJ274" s="23" t="s">
        <v>87</v>
      </c>
      <c r="BK274" s="118">
        <f>ROUND(L274*K274,2)</f>
        <v>0</v>
      </c>
      <c r="BL274" s="23" t="s">
        <v>294</v>
      </c>
      <c r="BM274" s="23" t="s">
        <v>1451</v>
      </c>
    </row>
    <row r="275" spans="2:65" s="11" customFormat="1" ht="16.5" customHeight="1">
      <c r="B275" s="178"/>
      <c r="C275" s="179"/>
      <c r="D275" s="179"/>
      <c r="E275" s="180" t="s">
        <v>5</v>
      </c>
      <c r="F275" s="269" t="s">
        <v>1452</v>
      </c>
      <c r="G275" s="270"/>
      <c r="H275" s="270"/>
      <c r="I275" s="270"/>
      <c r="J275" s="179"/>
      <c r="K275" s="180" t="s">
        <v>5</v>
      </c>
      <c r="L275" s="179"/>
      <c r="M275" s="179"/>
      <c r="N275" s="179"/>
      <c r="O275" s="179"/>
      <c r="P275" s="179"/>
      <c r="Q275" s="179"/>
      <c r="R275" s="181"/>
      <c r="T275" s="182"/>
      <c r="U275" s="179"/>
      <c r="V275" s="179"/>
      <c r="W275" s="179"/>
      <c r="X275" s="179"/>
      <c r="Y275" s="179"/>
      <c r="Z275" s="179"/>
      <c r="AA275" s="183"/>
      <c r="AT275" s="184" t="s">
        <v>216</v>
      </c>
      <c r="AU275" s="184" t="s">
        <v>87</v>
      </c>
      <c r="AV275" s="11" t="s">
        <v>82</v>
      </c>
      <c r="AW275" s="11" t="s">
        <v>32</v>
      </c>
      <c r="AX275" s="11" t="s">
        <v>75</v>
      </c>
      <c r="AY275" s="184" t="s">
        <v>192</v>
      </c>
    </row>
    <row r="276" spans="2:65" s="12" customFormat="1" ht="16.5" customHeight="1">
      <c r="B276" s="185"/>
      <c r="C276" s="186"/>
      <c r="D276" s="186"/>
      <c r="E276" s="187" t="s">
        <v>5</v>
      </c>
      <c r="F276" s="271" t="s">
        <v>1453</v>
      </c>
      <c r="G276" s="272"/>
      <c r="H276" s="272"/>
      <c r="I276" s="272"/>
      <c r="J276" s="186"/>
      <c r="K276" s="188">
        <v>2.34</v>
      </c>
      <c r="L276" s="186"/>
      <c r="M276" s="186"/>
      <c r="N276" s="186"/>
      <c r="O276" s="186"/>
      <c r="P276" s="186"/>
      <c r="Q276" s="186"/>
      <c r="R276" s="189"/>
      <c r="T276" s="190"/>
      <c r="U276" s="186"/>
      <c r="V276" s="186"/>
      <c r="W276" s="186"/>
      <c r="X276" s="186"/>
      <c r="Y276" s="186"/>
      <c r="Z276" s="186"/>
      <c r="AA276" s="191"/>
      <c r="AT276" s="192" t="s">
        <v>216</v>
      </c>
      <c r="AU276" s="192" t="s">
        <v>87</v>
      </c>
      <c r="AV276" s="12" t="s">
        <v>87</v>
      </c>
      <c r="AW276" s="12" t="s">
        <v>32</v>
      </c>
      <c r="AX276" s="12" t="s">
        <v>75</v>
      </c>
      <c r="AY276" s="192" t="s">
        <v>192</v>
      </c>
    </row>
    <row r="277" spans="2:65" s="12" customFormat="1" ht="16.5" customHeight="1">
      <c r="B277" s="185"/>
      <c r="C277" s="186"/>
      <c r="D277" s="186"/>
      <c r="E277" s="187" t="s">
        <v>5</v>
      </c>
      <c r="F277" s="271" t="s">
        <v>1454</v>
      </c>
      <c r="G277" s="272"/>
      <c r="H277" s="272"/>
      <c r="I277" s="272"/>
      <c r="J277" s="186"/>
      <c r="K277" s="188">
        <v>1.08</v>
      </c>
      <c r="L277" s="186"/>
      <c r="M277" s="186"/>
      <c r="N277" s="186"/>
      <c r="O277" s="186"/>
      <c r="P277" s="186"/>
      <c r="Q277" s="186"/>
      <c r="R277" s="189"/>
      <c r="T277" s="190"/>
      <c r="U277" s="186"/>
      <c r="V277" s="186"/>
      <c r="W277" s="186"/>
      <c r="X277" s="186"/>
      <c r="Y277" s="186"/>
      <c r="Z277" s="186"/>
      <c r="AA277" s="191"/>
      <c r="AT277" s="192" t="s">
        <v>216</v>
      </c>
      <c r="AU277" s="192" t="s">
        <v>87</v>
      </c>
      <c r="AV277" s="12" t="s">
        <v>87</v>
      </c>
      <c r="AW277" s="12" t="s">
        <v>32</v>
      </c>
      <c r="AX277" s="12" t="s">
        <v>75</v>
      </c>
      <c r="AY277" s="192" t="s">
        <v>192</v>
      </c>
    </row>
    <row r="278" spans="2:65" s="13" customFormat="1" ht="16.5" customHeight="1">
      <c r="B278" s="193"/>
      <c r="C278" s="194"/>
      <c r="D278" s="194"/>
      <c r="E278" s="195" t="s">
        <v>5</v>
      </c>
      <c r="F278" s="275" t="s">
        <v>249</v>
      </c>
      <c r="G278" s="276"/>
      <c r="H278" s="276"/>
      <c r="I278" s="276"/>
      <c r="J278" s="194"/>
      <c r="K278" s="196">
        <v>3.42</v>
      </c>
      <c r="L278" s="194"/>
      <c r="M278" s="194"/>
      <c r="N278" s="194"/>
      <c r="O278" s="194"/>
      <c r="P278" s="194"/>
      <c r="Q278" s="194"/>
      <c r="R278" s="197"/>
      <c r="T278" s="198"/>
      <c r="U278" s="194"/>
      <c r="V278" s="194"/>
      <c r="W278" s="194"/>
      <c r="X278" s="194"/>
      <c r="Y278" s="194"/>
      <c r="Z278" s="194"/>
      <c r="AA278" s="199"/>
      <c r="AT278" s="200" t="s">
        <v>216</v>
      </c>
      <c r="AU278" s="200" t="s">
        <v>87</v>
      </c>
      <c r="AV278" s="13" t="s">
        <v>197</v>
      </c>
      <c r="AW278" s="13" t="s">
        <v>32</v>
      </c>
      <c r="AX278" s="13" t="s">
        <v>82</v>
      </c>
      <c r="AY278" s="200" t="s">
        <v>192</v>
      </c>
    </row>
    <row r="279" spans="2:65" s="1" customFormat="1" ht="38.25" customHeight="1">
      <c r="B279" s="142"/>
      <c r="C279" s="171" t="s">
        <v>425</v>
      </c>
      <c r="D279" s="171" t="s">
        <v>193</v>
      </c>
      <c r="E279" s="172" t="s">
        <v>1455</v>
      </c>
      <c r="F279" s="268" t="s">
        <v>1456</v>
      </c>
      <c r="G279" s="268"/>
      <c r="H279" s="268"/>
      <c r="I279" s="268"/>
      <c r="J279" s="173" t="s">
        <v>467</v>
      </c>
      <c r="K279" s="174">
        <v>16.465</v>
      </c>
      <c r="L279" s="277">
        <v>0</v>
      </c>
      <c r="M279" s="277"/>
      <c r="N279" s="267">
        <f>ROUND(L279*K279,2)</f>
        <v>0</v>
      </c>
      <c r="O279" s="267"/>
      <c r="P279" s="267"/>
      <c r="Q279" s="267"/>
      <c r="R279" s="145"/>
      <c r="T279" s="175" t="s">
        <v>5</v>
      </c>
      <c r="U279" s="48" t="s">
        <v>42</v>
      </c>
      <c r="V279" s="40"/>
      <c r="W279" s="176">
        <f>V279*K279</f>
        <v>0</v>
      </c>
      <c r="X279" s="176">
        <v>4.4400000000000004E-3</v>
      </c>
      <c r="Y279" s="176">
        <f>X279*K279</f>
        <v>7.3104600000000006E-2</v>
      </c>
      <c r="Z279" s="176">
        <v>0</v>
      </c>
      <c r="AA279" s="177">
        <f>Z279*K279</f>
        <v>0</v>
      </c>
      <c r="AR279" s="23" t="s">
        <v>294</v>
      </c>
      <c r="AT279" s="23" t="s">
        <v>193</v>
      </c>
      <c r="AU279" s="23" t="s">
        <v>87</v>
      </c>
      <c r="AY279" s="23" t="s">
        <v>192</v>
      </c>
      <c r="BE279" s="118">
        <f>IF(U279="základná",N279,0)</f>
        <v>0</v>
      </c>
      <c r="BF279" s="118">
        <f>IF(U279="znížená",N279,0)</f>
        <v>0</v>
      </c>
      <c r="BG279" s="118">
        <f>IF(U279="zákl. prenesená",N279,0)</f>
        <v>0</v>
      </c>
      <c r="BH279" s="118">
        <f>IF(U279="zníž. prenesená",N279,0)</f>
        <v>0</v>
      </c>
      <c r="BI279" s="118">
        <f>IF(U279="nulová",N279,0)</f>
        <v>0</v>
      </c>
      <c r="BJ279" s="23" t="s">
        <v>87</v>
      </c>
      <c r="BK279" s="118">
        <f>ROUND(L279*K279,2)</f>
        <v>0</v>
      </c>
      <c r="BL279" s="23" t="s">
        <v>294</v>
      </c>
      <c r="BM279" s="23" t="s">
        <v>1457</v>
      </c>
    </row>
    <row r="280" spans="2:65" s="11" customFormat="1" ht="16.5" customHeight="1">
      <c r="B280" s="178"/>
      <c r="C280" s="179"/>
      <c r="D280" s="179"/>
      <c r="E280" s="180" t="s">
        <v>5</v>
      </c>
      <c r="F280" s="269" t="s">
        <v>1427</v>
      </c>
      <c r="G280" s="270"/>
      <c r="H280" s="270"/>
      <c r="I280" s="270"/>
      <c r="J280" s="179"/>
      <c r="K280" s="180" t="s">
        <v>5</v>
      </c>
      <c r="L280" s="179"/>
      <c r="M280" s="179"/>
      <c r="N280" s="179"/>
      <c r="O280" s="179"/>
      <c r="P280" s="179"/>
      <c r="Q280" s="179"/>
      <c r="R280" s="181"/>
      <c r="T280" s="182"/>
      <c r="U280" s="179"/>
      <c r="V280" s="179"/>
      <c r="W280" s="179"/>
      <c r="X280" s="179"/>
      <c r="Y280" s="179"/>
      <c r="Z280" s="179"/>
      <c r="AA280" s="183"/>
      <c r="AT280" s="184" t="s">
        <v>216</v>
      </c>
      <c r="AU280" s="184" t="s">
        <v>87</v>
      </c>
      <c r="AV280" s="11" t="s">
        <v>82</v>
      </c>
      <c r="AW280" s="11" t="s">
        <v>32</v>
      </c>
      <c r="AX280" s="11" t="s">
        <v>75</v>
      </c>
      <c r="AY280" s="184" t="s">
        <v>192</v>
      </c>
    </row>
    <row r="281" spans="2:65" s="12" customFormat="1" ht="16.5" customHeight="1">
      <c r="B281" s="185"/>
      <c r="C281" s="186"/>
      <c r="D281" s="186"/>
      <c r="E281" s="187" t="s">
        <v>5</v>
      </c>
      <c r="F281" s="271" t="s">
        <v>1458</v>
      </c>
      <c r="G281" s="272"/>
      <c r="H281" s="272"/>
      <c r="I281" s="272"/>
      <c r="J281" s="186"/>
      <c r="K281" s="188">
        <v>3.1150000000000002</v>
      </c>
      <c r="L281" s="186"/>
      <c r="M281" s="186"/>
      <c r="N281" s="186"/>
      <c r="O281" s="186"/>
      <c r="P281" s="186"/>
      <c r="Q281" s="186"/>
      <c r="R281" s="189"/>
      <c r="T281" s="190"/>
      <c r="U281" s="186"/>
      <c r="V281" s="186"/>
      <c r="W281" s="186"/>
      <c r="X281" s="186"/>
      <c r="Y281" s="186"/>
      <c r="Z281" s="186"/>
      <c r="AA281" s="191"/>
      <c r="AT281" s="192" t="s">
        <v>216</v>
      </c>
      <c r="AU281" s="192" t="s">
        <v>87</v>
      </c>
      <c r="AV281" s="12" t="s">
        <v>87</v>
      </c>
      <c r="AW281" s="12" t="s">
        <v>32</v>
      </c>
      <c r="AX281" s="12" t="s">
        <v>75</v>
      </c>
      <c r="AY281" s="192" t="s">
        <v>192</v>
      </c>
    </row>
    <row r="282" spans="2:65" s="12" customFormat="1" ht="16.5" customHeight="1">
      <c r="B282" s="185"/>
      <c r="C282" s="186"/>
      <c r="D282" s="186"/>
      <c r="E282" s="187" t="s">
        <v>5</v>
      </c>
      <c r="F282" s="271" t="s">
        <v>1459</v>
      </c>
      <c r="G282" s="272"/>
      <c r="H282" s="272"/>
      <c r="I282" s="272"/>
      <c r="J282" s="186"/>
      <c r="K282" s="188">
        <v>6.23</v>
      </c>
      <c r="L282" s="186"/>
      <c r="M282" s="186"/>
      <c r="N282" s="186"/>
      <c r="O282" s="186"/>
      <c r="P282" s="186"/>
      <c r="Q282" s="186"/>
      <c r="R282" s="189"/>
      <c r="T282" s="190"/>
      <c r="U282" s="186"/>
      <c r="V282" s="186"/>
      <c r="W282" s="186"/>
      <c r="X282" s="186"/>
      <c r="Y282" s="186"/>
      <c r="Z282" s="186"/>
      <c r="AA282" s="191"/>
      <c r="AT282" s="192" t="s">
        <v>216</v>
      </c>
      <c r="AU282" s="192" t="s">
        <v>87</v>
      </c>
      <c r="AV282" s="12" t="s">
        <v>87</v>
      </c>
      <c r="AW282" s="12" t="s">
        <v>32</v>
      </c>
      <c r="AX282" s="12" t="s">
        <v>75</v>
      </c>
      <c r="AY282" s="192" t="s">
        <v>192</v>
      </c>
    </row>
    <row r="283" spans="2:65" s="12" customFormat="1" ht="16.5" customHeight="1">
      <c r="B283" s="185"/>
      <c r="C283" s="186"/>
      <c r="D283" s="186"/>
      <c r="E283" s="187" t="s">
        <v>5</v>
      </c>
      <c r="F283" s="271" t="s">
        <v>1460</v>
      </c>
      <c r="G283" s="272"/>
      <c r="H283" s="272"/>
      <c r="I283" s="272"/>
      <c r="J283" s="186"/>
      <c r="K283" s="188">
        <v>7.12</v>
      </c>
      <c r="L283" s="186"/>
      <c r="M283" s="186"/>
      <c r="N283" s="186"/>
      <c r="O283" s="186"/>
      <c r="P283" s="186"/>
      <c r="Q283" s="186"/>
      <c r="R283" s="189"/>
      <c r="T283" s="190"/>
      <c r="U283" s="186"/>
      <c r="V283" s="186"/>
      <c r="W283" s="186"/>
      <c r="X283" s="186"/>
      <c r="Y283" s="186"/>
      <c r="Z283" s="186"/>
      <c r="AA283" s="191"/>
      <c r="AT283" s="192" t="s">
        <v>216</v>
      </c>
      <c r="AU283" s="192" t="s">
        <v>87</v>
      </c>
      <c r="AV283" s="12" t="s">
        <v>87</v>
      </c>
      <c r="AW283" s="12" t="s">
        <v>32</v>
      </c>
      <c r="AX283" s="12" t="s">
        <v>75</v>
      </c>
      <c r="AY283" s="192" t="s">
        <v>192</v>
      </c>
    </row>
    <row r="284" spans="2:65" s="13" customFormat="1" ht="16.5" customHeight="1">
      <c r="B284" s="193"/>
      <c r="C284" s="194"/>
      <c r="D284" s="194"/>
      <c r="E284" s="195" t="s">
        <v>5</v>
      </c>
      <c r="F284" s="275" t="s">
        <v>249</v>
      </c>
      <c r="G284" s="276"/>
      <c r="H284" s="276"/>
      <c r="I284" s="276"/>
      <c r="J284" s="194"/>
      <c r="K284" s="196">
        <v>16.465</v>
      </c>
      <c r="L284" s="194"/>
      <c r="M284" s="194"/>
      <c r="N284" s="194"/>
      <c r="O284" s="194"/>
      <c r="P284" s="194"/>
      <c r="Q284" s="194"/>
      <c r="R284" s="197"/>
      <c r="T284" s="198"/>
      <c r="U284" s="194"/>
      <c r="V284" s="194"/>
      <c r="W284" s="194"/>
      <c r="X284" s="194"/>
      <c r="Y284" s="194"/>
      <c r="Z284" s="194"/>
      <c r="AA284" s="199"/>
      <c r="AT284" s="200" t="s">
        <v>216</v>
      </c>
      <c r="AU284" s="200" t="s">
        <v>87</v>
      </c>
      <c r="AV284" s="13" t="s">
        <v>197</v>
      </c>
      <c r="AW284" s="13" t="s">
        <v>32</v>
      </c>
      <c r="AX284" s="13" t="s">
        <v>82</v>
      </c>
      <c r="AY284" s="200" t="s">
        <v>192</v>
      </c>
    </row>
    <row r="285" spans="2:65" s="1" customFormat="1" ht="25.5" customHeight="1">
      <c r="B285" s="142"/>
      <c r="C285" s="215" t="s">
        <v>432</v>
      </c>
      <c r="D285" s="215" t="s">
        <v>656</v>
      </c>
      <c r="E285" s="216" t="s">
        <v>1461</v>
      </c>
      <c r="F285" s="321" t="s">
        <v>1462</v>
      </c>
      <c r="G285" s="321"/>
      <c r="H285" s="321"/>
      <c r="I285" s="321"/>
      <c r="J285" s="217" t="s">
        <v>196</v>
      </c>
      <c r="K285" s="218">
        <v>15.176</v>
      </c>
      <c r="L285" s="319">
        <v>0</v>
      </c>
      <c r="M285" s="319"/>
      <c r="N285" s="320">
        <f>ROUND(L285*K285,2)</f>
        <v>0</v>
      </c>
      <c r="O285" s="267"/>
      <c r="P285" s="267"/>
      <c r="Q285" s="267"/>
      <c r="R285" s="145"/>
      <c r="T285" s="175" t="s">
        <v>5</v>
      </c>
      <c r="U285" s="48" t="s">
        <v>42</v>
      </c>
      <c r="V285" s="40"/>
      <c r="W285" s="176">
        <f>V285*K285</f>
        <v>0</v>
      </c>
      <c r="X285" s="176">
        <v>1.0500000000000001E-2</v>
      </c>
      <c r="Y285" s="176">
        <f>X285*K285</f>
        <v>0.15934800000000002</v>
      </c>
      <c r="Z285" s="176">
        <v>0</v>
      </c>
      <c r="AA285" s="177">
        <f>Z285*K285</f>
        <v>0</v>
      </c>
      <c r="AR285" s="23" t="s">
        <v>436</v>
      </c>
      <c r="AT285" s="23" t="s">
        <v>656</v>
      </c>
      <c r="AU285" s="23" t="s">
        <v>87</v>
      </c>
      <c r="AY285" s="23" t="s">
        <v>192</v>
      </c>
      <c r="BE285" s="118">
        <f>IF(U285="základná",N285,0)</f>
        <v>0</v>
      </c>
      <c r="BF285" s="118">
        <f>IF(U285="znížená",N285,0)</f>
        <v>0</v>
      </c>
      <c r="BG285" s="118">
        <f>IF(U285="zákl. prenesená",N285,0)</f>
        <v>0</v>
      </c>
      <c r="BH285" s="118">
        <f>IF(U285="zníž. prenesená",N285,0)</f>
        <v>0</v>
      </c>
      <c r="BI285" s="118">
        <f>IF(U285="nulová",N285,0)</f>
        <v>0</v>
      </c>
      <c r="BJ285" s="23" t="s">
        <v>87</v>
      </c>
      <c r="BK285" s="118">
        <f>ROUND(L285*K285,2)</f>
        <v>0</v>
      </c>
      <c r="BL285" s="23" t="s">
        <v>294</v>
      </c>
      <c r="BM285" s="23" t="s">
        <v>1463</v>
      </c>
    </row>
    <row r="286" spans="2:65" s="12" customFormat="1" ht="16.5" customHeight="1">
      <c r="B286" s="185"/>
      <c r="C286" s="186"/>
      <c r="D286" s="186"/>
      <c r="E286" s="187" t="s">
        <v>5</v>
      </c>
      <c r="F286" s="317" t="s">
        <v>1464</v>
      </c>
      <c r="G286" s="318"/>
      <c r="H286" s="318"/>
      <c r="I286" s="318"/>
      <c r="J286" s="186"/>
      <c r="K286" s="188">
        <v>13.795999999999999</v>
      </c>
      <c r="L286" s="186"/>
      <c r="M286" s="186"/>
      <c r="N286" s="186"/>
      <c r="O286" s="186"/>
      <c r="P286" s="186"/>
      <c r="Q286" s="186"/>
      <c r="R286" s="189"/>
      <c r="T286" s="190"/>
      <c r="U286" s="186"/>
      <c r="V286" s="186"/>
      <c r="W286" s="186"/>
      <c r="X286" s="186"/>
      <c r="Y286" s="186"/>
      <c r="Z286" s="186"/>
      <c r="AA286" s="191"/>
      <c r="AT286" s="192" t="s">
        <v>216</v>
      </c>
      <c r="AU286" s="192" t="s">
        <v>87</v>
      </c>
      <c r="AV286" s="12" t="s">
        <v>87</v>
      </c>
      <c r="AW286" s="12" t="s">
        <v>32</v>
      </c>
      <c r="AX286" s="12" t="s">
        <v>82</v>
      </c>
      <c r="AY286" s="192" t="s">
        <v>192</v>
      </c>
    </row>
    <row r="287" spans="2:65" s="1" customFormat="1" ht="25.5" customHeight="1">
      <c r="B287" s="142"/>
      <c r="C287" s="171" t="s">
        <v>436</v>
      </c>
      <c r="D287" s="171" t="s">
        <v>193</v>
      </c>
      <c r="E287" s="172" t="s">
        <v>1465</v>
      </c>
      <c r="F287" s="268" t="s">
        <v>1466</v>
      </c>
      <c r="G287" s="268"/>
      <c r="H287" s="268"/>
      <c r="I287" s="268"/>
      <c r="J287" s="173" t="s">
        <v>196</v>
      </c>
      <c r="K287" s="174">
        <v>148.56</v>
      </c>
      <c r="L287" s="277">
        <v>0</v>
      </c>
      <c r="M287" s="277"/>
      <c r="N287" s="267">
        <f>ROUND(L287*K287,2)</f>
        <v>0</v>
      </c>
      <c r="O287" s="267"/>
      <c r="P287" s="267"/>
      <c r="Q287" s="267"/>
      <c r="R287" s="145"/>
      <c r="T287" s="175" t="s">
        <v>5</v>
      </c>
      <c r="U287" s="48" t="s">
        <v>42</v>
      </c>
      <c r="V287" s="40"/>
      <c r="W287" s="176">
        <f>V287*K287</f>
        <v>0</v>
      </c>
      <c r="X287" s="176">
        <v>4.4400000000000002E-2</v>
      </c>
      <c r="Y287" s="176">
        <f>X287*K287</f>
        <v>6.5960640000000001</v>
      </c>
      <c r="Z287" s="176">
        <v>0</v>
      </c>
      <c r="AA287" s="177">
        <f>Z287*K287</f>
        <v>0</v>
      </c>
      <c r="AR287" s="23" t="s">
        <v>294</v>
      </c>
      <c r="AT287" s="23" t="s">
        <v>193</v>
      </c>
      <c r="AU287" s="23" t="s">
        <v>87</v>
      </c>
      <c r="AY287" s="23" t="s">
        <v>192</v>
      </c>
      <c r="BE287" s="118">
        <f>IF(U287="základná",N287,0)</f>
        <v>0</v>
      </c>
      <c r="BF287" s="118">
        <f>IF(U287="znížená",N287,0)</f>
        <v>0</v>
      </c>
      <c r="BG287" s="118">
        <f>IF(U287="zákl. prenesená",N287,0)</f>
        <v>0</v>
      </c>
      <c r="BH287" s="118">
        <f>IF(U287="zníž. prenesená",N287,0)</f>
        <v>0</v>
      </c>
      <c r="BI287" s="118">
        <f>IF(U287="nulová",N287,0)</f>
        <v>0</v>
      </c>
      <c r="BJ287" s="23" t="s">
        <v>87</v>
      </c>
      <c r="BK287" s="118">
        <f>ROUND(L287*K287,2)</f>
        <v>0</v>
      </c>
      <c r="BL287" s="23" t="s">
        <v>294</v>
      </c>
      <c r="BM287" s="23" t="s">
        <v>1467</v>
      </c>
    </row>
    <row r="288" spans="2:65" s="11" customFormat="1" ht="16.5" customHeight="1">
      <c r="B288" s="178"/>
      <c r="C288" s="179"/>
      <c r="D288" s="179"/>
      <c r="E288" s="180" t="s">
        <v>5</v>
      </c>
      <c r="F288" s="269" t="s">
        <v>1436</v>
      </c>
      <c r="G288" s="270"/>
      <c r="H288" s="270"/>
      <c r="I288" s="270"/>
      <c r="J288" s="179"/>
      <c r="K288" s="180" t="s">
        <v>5</v>
      </c>
      <c r="L288" s="179"/>
      <c r="M288" s="179"/>
      <c r="N288" s="179"/>
      <c r="O288" s="179"/>
      <c r="P288" s="179"/>
      <c r="Q288" s="179"/>
      <c r="R288" s="181"/>
      <c r="T288" s="182"/>
      <c r="U288" s="179"/>
      <c r="V288" s="179"/>
      <c r="W288" s="179"/>
      <c r="X288" s="179"/>
      <c r="Y288" s="179"/>
      <c r="Z288" s="179"/>
      <c r="AA288" s="183"/>
      <c r="AT288" s="184" t="s">
        <v>216</v>
      </c>
      <c r="AU288" s="184" t="s">
        <v>87</v>
      </c>
      <c r="AV288" s="11" t="s">
        <v>82</v>
      </c>
      <c r="AW288" s="11" t="s">
        <v>32</v>
      </c>
      <c r="AX288" s="11" t="s">
        <v>75</v>
      </c>
      <c r="AY288" s="184" t="s">
        <v>192</v>
      </c>
    </row>
    <row r="289" spans="2:65" s="12" customFormat="1" ht="16.5" customHeight="1">
      <c r="B289" s="185"/>
      <c r="C289" s="186"/>
      <c r="D289" s="186"/>
      <c r="E289" s="187" t="s">
        <v>5</v>
      </c>
      <c r="F289" s="271" t="s">
        <v>282</v>
      </c>
      <c r="G289" s="272"/>
      <c r="H289" s="272"/>
      <c r="I289" s="272"/>
      <c r="J289" s="186"/>
      <c r="K289" s="188">
        <v>48.13</v>
      </c>
      <c r="L289" s="186"/>
      <c r="M289" s="186"/>
      <c r="N289" s="186"/>
      <c r="O289" s="186"/>
      <c r="P289" s="186"/>
      <c r="Q289" s="186"/>
      <c r="R289" s="189"/>
      <c r="T289" s="190"/>
      <c r="U289" s="186"/>
      <c r="V289" s="186"/>
      <c r="W289" s="186"/>
      <c r="X289" s="186"/>
      <c r="Y289" s="186"/>
      <c r="Z289" s="186"/>
      <c r="AA289" s="191"/>
      <c r="AT289" s="192" t="s">
        <v>216</v>
      </c>
      <c r="AU289" s="192" t="s">
        <v>87</v>
      </c>
      <c r="AV289" s="12" t="s">
        <v>87</v>
      </c>
      <c r="AW289" s="12" t="s">
        <v>32</v>
      </c>
      <c r="AX289" s="12" t="s">
        <v>75</v>
      </c>
      <c r="AY289" s="192" t="s">
        <v>192</v>
      </c>
    </row>
    <row r="290" spans="2:65" s="12" customFormat="1" ht="25.5" customHeight="1">
      <c r="B290" s="185"/>
      <c r="C290" s="186"/>
      <c r="D290" s="186"/>
      <c r="E290" s="187" t="s">
        <v>5</v>
      </c>
      <c r="F290" s="271" t="s">
        <v>1468</v>
      </c>
      <c r="G290" s="272"/>
      <c r="H290" s="272"/>
      <c r="I290" s="272"/>
      <c r="J290" s="186"/>
      <c r="K290" s="188">
        <v>68.61</v>
      </c>
      <c r="L290" s="186"/>
      <c r="M290" s="186"/>
      <c r="N290" s="186"/>
      <c r="O290" s="186"/>
      <c r="P290" s="186"/>
      <c r="Q290" s="186"/>
      <c r="R290" s="189"/>
      <c r="T290" s="190"/>
      <c r="U290" s="186"/>
      <c r="V290" s="186"/>
      <c r="W290" s="186"/>
      <c r="X290" s="186"/>
      <c r="Y290" s="186"/>
      <c r="Z290" s="186"/>
      <c r="AA290" s="191"/>
      <c r="AT290" s="192" t="s">
        <v>216</v>
      </c>
      <c r="AU290" s="192" t="s">
        <v>87</v>
      </c>
      <c r="AV290" s="12" t="s">
        <v>87</v>
      </c>
      <c r="AW290" s="12" t="s">
        <v>32</v>
      </c>
      <c r="AX290" s="12" t="s">
        <v>75</v>
      </c>
      <c r="AY290" s="192" t="s">
        <v>192</v>
      </c>
    </row>
    <row r="291" spans="2:65" s="12" customFormat="1" ht="16.5" customHeight="1">
      <c r="B291" s="185"/>
      <c r="C291" s="186"/>
      <c r="D291" s="186"/>
      <c r="E291" s="187" t="s">
        <v>5</v>
      </c>
      <c r="F291" s="271" t="s">
        <v>1469</v>
      </c>
      <c r="G291" s="272"/>
      <c r="H291" s="272"/>
      <c r="I291" s="272"/>
      <c r="J291" s="186"/>
      <c r="K291" s="188">
        <v>31.82</v>
      </c>
      <c r="L291" s="186"/>
      <c r="M291" s="186"/>
      <c r="N291" s="186"/>
      <c r="O291" s="186"/>
      <c r="P291" s="186"/>
      <c r="Q291" s="186"/>
      <c r="R291" s="189"/>
      <c r="T291" s="190"/>
      <c r="U291" s="186"/>
      <c r="V291" s="186"/>
      <c r="W291" s="186"/>
      <c r="X291" s="186"/>
      <c r="Y291" s="186"/>
      <c r="Z291" s="186"/>
      <c r="AA291" s="191"/>
      <c r="AT291" s="192" t="s">
        <v>216</v>
      </c>
      <c r="AU291" s="192" t="s">
        <v>87</v>
      </c>
      <c r="AV291" s="12" t="s">
        <v>87</v>
      </c>
      <c r="AW291" s="12" t="s">
        <v>32</v>
      </c>
      <c r="AX291" s="12" t="s">
        <v>75</v>
      </c>
      <c r="AY291" s="192" t="s">
        <v>192</v>
      </c>
    </row>
    <row r="292" spans="2:65" s="13" customFormat="1" ht="16.5" customHeight="1">
      <c r="B292" s="193"/>
      <c r="C292" s="194"/>
      <c r="D292" s="194"/>
      <c r="E292" s="195" t="s">
        <v>5</v>
      </c>
      <c r="F292" s="275" t="s">
        <v>249</v>
      </c>
      <c r="G292" s="276"/>
      <c r="H292" s="276"/>
      <c r="I292" s="276"/>
      <c r="J292" s="194"/>
      <c r="K292" s="196">
        <v>148.56</v>
      </c>
      <c r="L292" s="194"/>
      <c r="M292" s="194"/>
      <c r="N292" s="194"/>
      <c r="O292" s="194"/>
      <c r="P292" s="194"/>
      <c r="Q292" s="194"/>
      <c r="R292" s="197"/>
      <c r="T292" s="198"/>
      <c r="U292" s="194"/>
      <c r="V292" s="194"/>
      <c r="W292" s="194"/>
      <c r="X292" s="194"/>
      <c r="Y292" s="194"/>
      <c r="Z292" s="194"/>
      <c r="AA292" s="199"/>
      <c r="AT292" s="200" t="s">
        <v>216</v>
      </c>
      <c r="AU292" s="200" t="s">
        <v>87</v>
      </c>
      <c r="AV292" s="13" t="s">
        <v>197</v>
      </c>
      <c r="AW292" s="13" t="s">
        <v>32</v>
      </c>
      <c r="AX292" s="13" t="s">
        <v>82</v>
      </c>
      <c r="AY292" s="200" t="s">
        <v>192</v>
      </c>
    </row>
    <row r="293" spans="2:65" s="1" customFormat="1" ht="38.25" customHeight="1">
      <c r="B293" s="142"/>
      <c r="C293" s="215" t="s">
        <v>440</v>
      </c>
      <c r="D293" s="215" t="s">
        <v>656</v>
      </c>
      <c r="E293" s="216" t="s">
        <v>1430</v>
      </c>
      <c r="F293" s="321" t="s">
        <v>1431</v>
      </c>
      <c r="G293" s="321"/>
      <c r="H293" s="321"/>
      <c r="I293" s="321"/>
      <c r="J293" s="217" t="s">
        <v>196</v>
      </c>
      <c r="K293" s="218">
        <v>151.53100000000001</v>
      </c>
      <c r="L293" s="319">
        <v>0</v>
      </c>
      <c r="M293" s="319"/>
      <c r="N293" s="320">
        <f>ROUND(L293*K293,2)</f>
        <v>0</v>
      </c>
      <c r="O293" s="267"/>
      <c r="P293" s="267"/>
      <c r="Q293" s="267"/>
      <c r="R293" s="145"/>
      <c r="T293" s="175" t="s">
        <v>5</v>
      </c>
      <c r="U293" s="48" t="s">
        <v>42</v>
      </c>
      <c r="V293" s="40"/>
      <c r="W293" s="176">
        <f>V293*K293</f>
        <v>0</v>
      </c>
      <c r="X293" s="176">
        <v>2.46E-2</v>
      </c>
      <c r="Y293" s="176">
        <f>X293*K293</f>
        <v>3.7276626000000004</v>
      </c>
      <c r="Z293" s="176">
        <v>0</v>
      </c>
      <c r="AA293" s="177">
        <f>Z293*K293</f>
        <v>0</v>
      </c>
      <c r="AR293" s="23" t="s">
        <v>436</v>
      </c>
      <c r="AT293" s="23" t="s">
        <v>656</v>
      </c>
      <c r="AU293" s="23" t="s">
        <v>87</v>
      </c>
      <c r="AY293" s="23" t="s">
        <v>192</v>
      </c>
      <c r="BE293" s="118">
        <f>IF(U293="základná",N293,0)</f>
        <v>0</v>
      </c>
      <c r="BF293" s="118">
        <f>IF(U293="znížená",N293,0)</f>
        <v>0</v>
      </c>
      <c r="BG293" s="118">
        <f>IF(U293="zákl. prenesená",N293,0)</f>
        <v>0</v>
      </c>
      <c r="BH293" s="118">
        <f>IF(U293="zníž. prenesená",N293,0)</f>
        <v>0</v>
      </c>
      <c r="BI293" s="118">
        <f>IF(U293="nulová",N293,0)</f>
        <v>0</v>
      </c>
      <c r="BJ293" s="23" t="s">
        <v>87</v>
      </c>
      <c r="BK293" s="118">
        <f>ROUND(L293*K293,2)</f>
        <v>0</v>
      </c>
      <c r="BL293" s="23" t="s">
        <v>294</v>
      </c>
      <c r="BM293" s="23" t="s">
        <v>1470</v>
      </c>
    </row>
    <row r="294" spans="2:65" s="1" customFormat="1" ht="25.5" customHeight="1">
      <c r="B294" s="142"/>
      <c r="C294" s="171" t="s">
        <v>444</v>
      </c>
      <c r="D294" s="171" t="s">
        <v>193</v>
      </c>
      <c r="E294" s="172" t="s">
        <v>1471</v>
      </c>
      <c r="F294" s="268" t="s">
        <v>1472</v>
      </c>
      <c r="G294" s="268"/>
      <c r="H294" s="268"/>
      <c r="I294" s="268"/>
      <c r="J294" s="173" t="s">
        <v>208</v>
      </c>
      <c r="K294" s="174">
        <v>12.214</v>
      </c>
      <c r="L294" s="277">
        <v>0</v>
      </c>
      <c r="M294" s="277"/>
      <c r="N294" s="267">
        <f>ROUND(L294*K294,2)</f>
        <v>0</v>
      </c>
      <c r="O294" s="267"/>
      <c r="P294" s="267"/>
      <c r="Q294" s="267"/>
      <c r="R294" s="145"/>
      <c r="T294" s="175" t="s">
        <v>5</v>
      </c>
      <c r="U294" s="48" t="s">
        <v>42</v>
      </c>
      <c r="V294" s="40"/>
      <c r="W294" s="176">
        <f>V294*K294</f>
        <v>0</v>
      </c>
      <c r="X294" s="176">
        <v>0</v>
      </c>
      <c r="Y294" s="176">
        <f>X294*K294</f>
        <v>0</v>
      </c>
      <c r="Z294" s="176">
        <v>0</v>
      </c>
      <c r="AA294" s="177">
        <f>Z294*K294</f>
        <v>0</v>
      </c>
      <c r="AR294" s="23" t="s">
        <v>294</v>
      </c>
      <c r="AT294" s="23" t="s">
        <v>193</v>
      </c>
      <c r="AU294" s="23" t="s">
        <v>87</v>
      </c>
      <c r="AY294" s="23" t="s">
        <v>192</v>
      </c>
      <c r="BE294" s="118">
        <f>IF(U294="základná",N294,0)</f>
        <v>0</v>
      </c>
      <c r="BF294" s="118">
        <f>IF(U294="znížená",N294,0)</f>
        <v>0</v>
      </c>
      <c r="BG294" s="118">
        <f>IF(U294="zákl. prenesená",N294,0)</f>
        <v>0</v>
      </c>
      <c r="BH294" s="118">
        <f>IF(U294="zníž. prenesená",N294,0)</f>
        <v>0</v>
      </c>
      <c r="BI294" s="118">
        <f>IF(U294="nulová",N294,0)</f>
        <v>0</v>
      </c>
      <c r="BJ294" s="23" t="s">
        <v>87</v>
      </c>
      <c r="BK294" s="118">
        <f>ROUND(L294*K294,2)</f>
        <v>0</v>
      </c>
      <c r="BL294" s="23" t="s">
        <v>294</v>
      </c>
      <c r="BM294" s="23" t="s">
        <v>1473</v>
      </c>
    </row>
    <row r="295" spans="2:65" s="10" customFormat="1" ht="29.85" customHeight="1">
      <c r="B295" s="160"/>
      <c r="C295" s="161"/>
      <c r="D295" s="170" t="s">
        <v>1306</v>
      </c>
      <c r="E295" s="170"/>
      <c r="F295" s="170"/>
      <c r="G295" s="170"/>
      <c r="H295" s="170"/>
      <c r="I295" s="170"/>
      <c r="J295" s="170"/>
      <c r="K295" s="170"/>
      <c r="L295" s="170"/>
      <c r="M295" s="170"/>
      <c r="N295" s="315">
        <f>BK295</f>
        <v>0</v>
      </c>
      <c r="O295" s="316"/>
      <c r="P295" s="316"/>
      <c r="Q295" s="316"/>
      <c r="R295" s="163"/>
      <c r="T295" s="164"/>
      <c r="U295" s="161"/>
      <c r="V295" s="161"/>
      <c r="W295" s="165">
        <f>SUM(W296:W320)</f>
        <v>0</v>
      </c>
      <c r="X295" s="161"/>
      <c r="Y295" s="165">
        <f>SUM(Y296:Y320)</f>
        <v>0.92843847999999995</v>
      </c>
      <c r="Z295" s="161"/>
      <c r="AA295" s="166">
        <f>SUM(AA296:AA320)</f>
        <v>0</v>
      </c>
      <c r="AR295" s="167" t="s">
        <v>87</v>
      </c>
      <c r="AT295" s="168" t="s">
        <v>74</v>
      </c>
      <c r="AU295" s="168" t="s">
        <v>82</v>
      </c>
      <c r="AY295" s="167" t="s">
        <v>192</v>
      </c>
      <c r="BK295" s="169">
        <f>SUM(BK296:BK320)</f>
        <v>0</v>
      </c>
    </row>
    <row r="296" spans="2:65" s="1" customFormat="1" ht="25.5" customHeight="1">
      <c r="B296" s="142"/>
      <c r="C296" s="171" t="s">
        <v>448</v>
      </c>
      <c r="D296" s="171" t="s">
        <v>193</v>
      </c>
      <c r="E296" s="172" t="s">
        <v>1474</v>
      </c>
      <c r="F296" s="268" t="s">
        <v>1475</v>
      </c>
      <c r="G296" s="268"/>
      <c r="H296" s="268"/>
      <c r="I296" s="268"/>
      <c r="J296" s="173" t="s">
        <v>467</v>
      </c>
      <c r="K296" s="174">
        <v>69.2</v>
      </c>
      <c r="L296" s="277">
        <v>0</v>
      </c>
      <c r="M296" s="277"/>
      <c r="N296" s="267">
        <f>ROUND(L296*K296,2)</f>
        <v>0</v>
      </c>
      <c r="O296" s="267"/>
      <c r="P296" s="267"/>
      <c r="Q296" s="267"/>
      <c r="R296" s="145"/>
      <c r="T296" s="175" t="s">
        <v>5</v>
      </c>
      <c r="U296" s="48" t="s">
        <v>42</v>
      </c>
      <c r="V296" s="40"/>
      <c r="W296" s="176">
        <f>V296*K296</f>
        <v>0</v>
      </c>
      <c r="X296" s="176">
        <v>1.0000000000000001E-5</v>
      </c>
      <c r="Y296" s="176">
        <f>X296*K296</f>
        <v>6.9200000000000012E-4</v>
      </c>
      <c r="Z296" s="176">
        <v>0</v>
      </c>
      <c r="AA296" s="177">
        <f>Z296*K296</f>
        <v>0</v>
      </c>
      <c r="AR296" s="23" t="s">
        <v>294</v>
      </c>
      <c r="AT296" s="23" t="s">
        <v>193</v>
      </c>
      <c r="AU296" s="23" t="s">
        <v>87</v>
      </c>
      <c r="AY296" s="23" t="s">
        <v>192</v>
      </c>
      <c r="BE296" s="118">
        <f>IF(U296="základná",N296,0)</f>
        <v>0</v>
      </c>
      <c r="BF296" s="118">
        <f>IF(U296="znížená",N296,0)</f>
        <v>0</v>
      </c>
      <c r="BG296" s="118">
        <f>IF(U296="zákl. prenesená",N296,0)</f>
        <v>0</v>
      </c>
      <c r="BH296" s="118">
        <f>IF(U296="zníž. prenesená",N296,0)</f>
        <v>0</v>
      </c>
      <c r="BI296" s="118">
        <f>IF(U296="nulová",N296,0)</f>
        <v>0</v>
      </c>
      <c r="BJ296" s="23" t="s">
        <v>87</v>
      </c>
      <c r="BK296" s="118">
        <f>ROUND(L296*K296,2)</f>
        <v>0</v>
      </c>
      <c r="BL296" s="23" t="s">
        <v>294</v>
      </c>
      <c r="BM296" s="23" t="s">
        <v>1476</v>
      </c>
    </row>
    <row r="297" spans="2:65" s="11" customFormat="1" ht="16.5" customHeight="1">
      <c r="B297" s="178"/>
      <c r="C297" s="179"/>
      <c r="D297" s="179"/>
      <c r="E297" s="180" t="s">
        <v>5</v>
      </c>
      <c r="F297" s="269" t="s">
        <v>1477</v>
      </c>
      <c r="G297" s="270"/>
      <c r="H297" s="270"/>
      <c r="I297" s="270"/>
      <c r="J297" s="179"/>
      <c r="K297" s="180" t="s">
        <v>5</v>
      </c>
      <c r="L297" s="179"/>
      <c r="M297" s="179"/>
      <c r="N297" s="179"/>
      <c r="O297" s="179"/>
      <c r="P297" s="179"/>
      <c r="Q297" s="179"/>
      <c r="R297" s="181"/>
      <c r="T297" s="182"/>
      <c r="U297" s="179"/>
      <c r="V297" s="179"/>
      <c r="W297" s="179"/>
      <c r="X297" s="179"/>
      <c r="Y297" s="179"/>
      <c r="Z297" s="179"/>
      <c r="AA297" s="183"/>
      <c r="AT297" s="184" t="s">
        <v>216</v>
      </c>
      <c r="AU297" s="184" t="s">
        <v>87</v>
      </c>
      <c r="AV297" s="11" t="s">
        <v>82</v>
      </c>
      <c r="AW297" s="11" t="s">
        <v>32</v>
      </c>
      <c r="AX297" s="11" t="s">
        <v>75</v>
      </c>
      <c r="AY297" s="184" t="s">
        <v>192</v>
      </c>
    </row>
    <row r="298" spans="2:65" s="12" customFormat="1" ht="16.5" customHeight="1">
      <c r="B298" s="185"/>
      <c r="C298" s="186"/>
      <c r="D298" s="186"/>
      <c r="E298" s="187" t="s">
        <v>5</v>
      </c>
      <c r="F298" s="271" t="s">
        <v>1478</v>
      </c>
      <c r="G298" s="272"/>
      <c r="H298" s="272"/>
      <c r="I298" s="272"/>
      <c r="J298" s="186"/>
      <c r="K298" s="188">
        <v>26.3</v>
      </c>
      <c r="L298" s="186"/>
      <c r="M298" s="186"/>
      <c r="N298" s="186"/>
      <c r="O298" s="186"/>
      <c r="P298" s="186"/>
      <c r="Q298" s="186"/>
      <c r="R298" s="189"/>
      <c r="T298" s="190"/>
      <c r="U298" s="186"/>
      <c r="V298" s="186"/>
      <c r="W298" s="186"/>
      <c r="X298" s="186"/>
      <c r="Y298" s="186"/>
      <c r="Z298" s="186"/>
      <c r="AA298" s="191"/>
      <c r="AT298" s="192" t="s">
        <v>216</v>
      </c>
      <c r="AU298" s="192" t="s">
        <v>87</v>
      </c>
      <c r="AV298" s="12" t="s">
        <v>87</v>
      </c>
      <c r="AW298" s="12" t="s">
        <v>32</v>
      </c>
      <c r="AX298" s="12" t="s">
        <v>75</v>
      </c>
      <c r="AY298" s="192" t="s">
        <v>192</v>
      </c>
    </row>
    <row r="299" spans="2:65" s="12" customFormat="1" ht="16.5" customHeight="1">
      <c r="B299" s="185"/>
      <c r="C299" s="186"/>
      <c r="D299" s="186"/>
      <c r="E299" s="187" t="s">
        <v>5</v>
      </c>
      <c r="F299" s="271" t="s">
        <v>1479</v>
      </c>
      <c r="G299" s="272"/>
      <c r="H299" s="272"/>
      <c r="I299" s="272"/>
      <c r="J299" s="186"/>
      <c r="K299" s="188">
        <v>11.15</v>
      </c>
      <c r="L299" s="186"/>
      <c r="M299" s="186"/>
      <c r="N299" s="186"/>
      <c r="O299" s="186"/>
      <c r="P299" s="186"/>
      <c r="Q299" s="186"/>
      <c r="R299" s="189"/>
      <c r="T299" s="190"/>
      <c r="U299" s="186"/>
      <c r="V299" s="186"/>
      <c r="W299" s="186"/>
      <c r="X299" s="186"/>
      <c r="Y299" s="186"/>
      <c r="Z299" s="186"/>
      <c r="AA299" s="191"/>
      <c r="AT299" s="192" t="s">
        <v>216</v>
      </c>
      <c r="AU299" s="192" t="s">
        <v>87</v>
      </c>
      <c r="AV299" s="12" t="s">
        <v>87</v>
      </c>
      <c r="AW299" s="12" t="s">
        <v>32</v>
      </c>
      <c r="AX299" s="12" t="s">
        <v>75</v>
      </c>
      <c r="AY299" s="192" t="s">
        <v>192</v>
      </c>
    </row>
    <row r="300" spans="2:65" s="12" customFormat="1" ht="16.5" customHeight="1">
      <c r="B300" s="185"/>
      <c r="C300" s="186"/>
      <c r="D300" s="186"/>
      <c r="E300" s="187" t="s">
        <v>5</v>
      </c>
      <c r="F300" s="271" t="s">
        <v>1480</v>
      </c>
      <c r="G300" s="272"/>
      <c r="H300" s="272"/>
      <c r="I300" s="272"/>
      <c r="J300" s="186"/>
      <c r="K300" s="188">
        <v>20.3</v>
      </c>
      <c r="L300" s="186"/>
      <c r="M300" s="186"/>
      <c r="N300" s="186"/>
      <c r="O300" s="186"/>
      <c r="P300" s="186"/>
      <c r="Q300" s="186"/>
      <c r="R300" s="189"/>
      <c r="T300" s="190"/>
      <c r="U300" s="186"/>
      <c r="V300" s="186"/>
      <c r="W300" s="186"/>
      <c r="X300" s="186"/>
      <c r="Y300" s="186"/>
      <c r="Z300" s="186"/>
      <c r="AA300" s="191"/>
      <c r="AT300" s="192" t="s">
        <v>216</v>
      </c>
      <c r="AU300" s="192" t="s">
        <v>87</v>
      </c>
      <c r="AV300" s="12" t="s">
        <v>87</v>
      </c>
      <c r="AW300" s="12" t="s">
        <v>32</v>
      </c>
      <c r="AX300" s="12" t="s">
        <v>75</v>
      </c>
      <c r="AY300" s="192" t="s">
        <v>192</v>
      </c>
    </row>
    <row r="301" spans="2:65" s="12" customFormat="1" ht="16.5" customHeight="1">
      <c r="B301" s="185"/>
      <c r="C301" s="186"/>
      <c r="D301" s="186"/>
      <c r="E301" s="187" t="s">
        <v>5</v>
      </c>
      <c r="F301" s="271" t="s">
        <v>1481</v>
      </c>
      <c r="G301" s="272"/>
      <c r="H301" s="272"/>
      <c r="I301" s="272"/>
      <c r="J301" s="186"/>
      <c r="K301" s="188">
        <v>11.45</v>
      </c>
      <c r="L301" s="186"/>
      <c r="M301" s="186"/>
      <c r="N301" s="186"/>
      <c r="O301" s="186"/>
      <c r="P301" s="186"/>
      <c r="Q301" s="186"/>
      <c r="R301" s="189"/>
      <c r="T301" s="190"/>
      <c r="U301" s="186"/>
      <c r="V301" s="186"/>
      <c r="W301" s="186"/>
      <c r="X301" s="186"/>
      <c r="Y301" s="186"/>
      <c r="Z301" s="186"/>
      <c r="AA301" s="191"/>
      <c r="AT301" s="192" t="s">
        <v>216</v>
      </c>
      <c r="AU301" s="192" t="s">
        <v>87</v>
      </c>
      <c r="AV301" s="12" t="s">
        <v>87</v>
      </c>
      <c r="AW301" s="12" t="s">
        <v>32</v>
      </c>
      <c r="AX301" s="12" t="s">
        <v>75</v>
      </c>
      <c r="AY301" s="192" t="s">
        <v>192</v>
      </c>
    </row>
    <row r="302" spans="2:65" s="13" customFormat="1" ht="16.5" customHeight="1">
      <c r="B302" s="193"/>
      <c r="C302" s="194"/>
      <c r="D302" s="194"/>
      <c r="E302" s="195" t="s">
        <v>5</v>
      </c>
      <c r="F302" s="275" t="s">
        <v>249</v>
      </c>
      <c r="G302" s="276"/>
      <c r="H302" s="276"/>
      <c r="I302" s="276"/>
      <c r="J302" s="194"/>
      <c r="K302" s="196">
        <v>69.2</v>
      </c>
      <c r="L302" s="194"/>
      <c r="M302" s="194"/>
      <c r="N302" s="194"/>
      <c r="O302" s="194"/>
      <c r="P302" s="194"/>
      <c r="Q302" s="194"/>
      <c r="R302" s="197"/>
      <c r="T302" s="198"/>
      <c r="U302" s="194"/>
      <c r="V302" s="194"/>
      <c r="W302" s="194"/>
      <c r="X302" s="194"/>
      <c r="Y302" s="194"/>
      <c r="Z302" s="194"/>
      <c r="AA302" s="199"/>
      <c r="AT302" s="200" t="s">
        <v>216</v>
      </c>
      <c r="AU302" s="200" t="s">
        <v>87</v>
      </c>
      <c r="AV302" s="13" t="s">
        <v>197</v>
      </c>
      <c r="AW302" s="13" t="s">
        <v>32</v>
      </c>
      <c r="AX302" s="13" t="s">
        <v>82</v>
      </c>
      <c r="AY302" s="200" t="s">
        <v>192</v>
      </c>
    </row>
    <row r="303" spans="2:65" s="1" customFormat="1" ht="25.5" customHeight="1">
      <c r="B303" s="142"/>
      <c r="C303" s="215" t="s">
        <v>452</v>
      </c>
      <c r="D303" s="215" t="s">
        <v>656</v>
      </c>
      <c r="E303" s="216" t="s">
        <v>1482</v>
      </c>
      <c r="F303" s="321" t="s">
        <v>1483</v>
      </c>
      <c r="G303" s="321"/>
      <c r="H303" s="321"/>
      <c r="I303" s="321"/>
      <c r="J303" s="217" t="s">
        <v>467</v>
      </c>
      <c r="K303" s="218">
        <v>72.66</v>
      </c>
      <c r="L303" s="319">
        <v>0</v>
      </c>
      <c r="M303" s="319"/>
      <c r="N303" s="320">
        <f>ROUND(L303*K303,2)</f>
        <v>0</v>
      </c>
      <c r="O303" s="267"/>
      <c r="P303" s="267"/>
      <c r="Q303" s="267"/>
      <c r="R303" s="145"/>
      <c r="T303" s="175" t="s">
        <v>5</v>
      </c>
      <c r="U303" s="48" t="s">
        <v>42</v>
      </c>
      <c r="V303" s="40"/>
      <c r="W303" s="176">
        <f>V303*K303</f>
        <v>0</v>
      </c>
      <c r="X303" s="176">
        <v>8.0000000000000004E-4</v>
      </c>
      <c r="Y303" s="176">
        <f>X303*K303</f>
        <v>5.8127999999999999E-2</v>
      </c>
      <c r="Z303" s="176">
        <v>0</v>
      </c>
      <c r="AA303" s="177">
        <f>Z303*K303</f>
        <v>0</v>
      </c>
      <c r="AR303" s="23" t="s">
        <v>436</v>
      </c>
      <c r="AT303" s="23" t="s">
        <v>656</v>
      </c>
      <c r="AU303" s="23" t="s">
        <v>87</v>
      </c>
      <c r="AY303" s="23" t="s">
        <v>192</v>
      </c>
      <c r="BE303" s="118">
        <f>IF(U303="základná",N303,0)</f>
        <v>0</v>
      </c>
      <c r="BF303" s="118">
        <f>IF(U303="znížená",N303,0)</f>
        <v>0</v>
      </c>
      <c r="BG303" s="118">
        <f>IF(U303="zákl. prenesená",N303,0)</f>
        <v>0</v>
      </c>
      <c r="BH303" s="118">
        <f>IF(U303="zníž. prenesená",N303,0)</f>
        <v>0</v>
      </c>
      <c r="BI303" s="118">
        <f>IF(U303="nulová",N303,0)</f>
        <v>0</v>
      </c>
      <c r="BJ303" s="23" t="s">
        <v>87</v>
      </c>
      <c r="BK303" s="118">
        <f>ROUND(L303*K303,2)</f>
        <v>0</v>
      </c>
      <c r="BL303" s="23" t="s">
        <v>294</v>
      </c>
      <c r="BM303" s="23" t="s">
        <v>1484</v>
      </c>
    </row>
    <row r="304" spans="2:65" s="1" customFormat="1" ht="25.5" customHeight="1">
      <c r="B304" s="142"/>
      <c r="C304" s="215" t="s">
        <v>456</v>
      </c>
      <c r="D304" s="215" t="s">
        <v>656</v>
      </c>
      <c r="E304" s="216" t="s">
        <v>1485</v>
      </c>
      <c r="F304" s="321" t="s">
        <v>1486</v>
      </c>
      <c r="G304" s="321"/>
      <c r="H304" s="321"/>
      <c r="I304" s="321"/>
      <c r="J304" s="217" t="s">
        <v>288</v>
      </c>
      <c r="K304" s="218">
        <v>36</v>
      </c>
      <c r="L304" s="319">
        <v>0</v>
      </c>
      <c r="M304" s="319"/>
      <c r="N304" s="320">
        <f>ROUND(L304*K304,2)</f>
        <v>0</v>
      </c>
      <c r="O304" s="267"/>
      <c r="P304" s="267"/>
      <c r="Q304" s="267"/>
      <c r="R304" s="145"/>
      <c r="T304" s="175" t="s">
        <v>5</v>
      </c>
      <c r="U304" s="48" t="s">
        <v>42</v>
      </c>
      <c r="V304" s="40"/>
      <c r="W304" s="176">
        <f>V304*K304</f>
        <v>0</v>
      </c>
      <c r="X304" s="176">
        <v>1E-4</v>
      </c>
      <c r="Y304" s="176">
        <f>X304*K304</f>
        <v>3.6000000000000003E-3</v>
      </c>
      <c r="Z304" s="176">
        <v>0</v>
      </c>
      <c r="AA304" s="177">
        <f>Z304*K304</f>
        <v>0</v>
      </c>
      <c r="AR304" s="23" t="s">
        <v>436</v>
      </c>
      <c r="AT304" s="23" t="s">
        <v>656</v>
      </c>
      <c r="AU304" s="23" t="s">
        <v>87</v>
      </c>
      <c r="AY304" s="23" t="s">
        <v>192</v>
      </c>
      <c r="BE304" s="118">
        <f>IF(U304="základná",N304,0)</f>
        <v>0</v>
      </c>
      <c r="BF304" s="118">
        <f>IF(U304="znížená",N304,0)</f>
        <v>0</v>
      </c>
      <c r="BG304" s="118">
        <f>IF(U304="zákl. prenesená",N304,0)</f>
        <v>0</v>
      </c>
      <c r="BH304" s="118">
        <f>IF(U304="zníž. prenesená",N304,0)</f>
        <v>0</v>
      </c>
      <c r="BI304" s="118">
        <f>IF(U304="nulová",N304,0)</f>
        <v>0</v>
      </c>
      <c r="BJ304" s="23" t="s">
        <v>87</v>
      </c>
      <c r="BK304" s="118">
        <f>ROUND(L304*K304,2)</f>
        <v>0</v>
      </c>
      <c r="BL304" s="23" t="s">
        <v>294</v>
      </c>
      <c r="BM304" s="23" t="s">
        <v>1487</v>
      </c>
    </row>
    <row r="305" spans="2:65" s="11" customFormat="1" ht="16.5" customHeight="1">
      <c r="B305" s="178"/>
      <c r="C305" s="179"/>
      <c r="D305" s="179"/>
      <c r="E305" s="180" t="s">
        <v>5</v>
      </c>
      <c r="F305" s="269" t="s">
        <v>1488</v>
      </c>
      <c r="G305" s="270"/>
      <c r="H305" s="270"/>
      <c r="I305" s="270"/>
      <c r="J305" s="179"/>
      <c r="K305" s="180" t="s">
        <v>5</v>
      </c>
      <c r="L305" s="179"/>
      <c r="M305" s="179"/>
      <c r="N305" s="179"/>
      <c r="O305" s="179"/>
      <c r="P305" s="179"/>
      <c r="Q305" s="179"/>
      <c r="R305" s="181"/>
      <c r="T305" s="182"/>
      <c r="U305" s="179"/>
      <c r="V305" s="179"/>
      <c r="W305" s="179"/>
      <c r="X305" s="179"/>
      <c r="Y305" s="179"/>
      <c r="Z305" s="179"/>
      <c r="AA305" s="183"/>
      <c r="AT305" s="184" t="s">
        <v>216</v>
      </c>
      <c r="AU305" s="184" t="s">
        <v>87</v>
      </c>
      <c r="AV305" s="11" t="s">
        <v>82</v>
      </c>
      <c r="AW305" s="11" t="s">
        <v>32</v>
      </c>
      <c r="AX305" s="11" t="s">
        <v>75</v>
      </c>
      <c r="AY305" s="184" t="s">
        <v>192</v>
      </c>
    </row>
    <row r="306" spans="2:65" s="12" customFormat="1" ht="16.5" customHeight="1">
      <c r="B306" s="185"/>
      <c r="C306" s="186"/>
      <c r="D306" s="186"/>
      <c r="E306" s="187" t="s">
        <v>5</v>
      </c>
      <c r="F306" s="271" t="s">
        <v>1489</v>
      </c>
      <c r="G306" s="272"/>
      <c r="H306" s="272"/>
      <c r="I306" s="272"/>
      <c r="J306" s="186"/>
      <c r="K306" s="188">
        <v>16</v>
      </c>
      <c r="L306" s="186"/>
      <c r="M306" s="186"/>
      <c r="N306" s="186"/>
      <c r="O306" s="186"/>
      <c r="P306" s="186"/>
      <c r="Q306" s="186"/>
      <c r="R306" s="189"/>
      <c r="T306" s="190"/>
      <c r="U306" s="186"/>
      <c r="V306" s="186"/>
      <c r="W306" s="186"/>
      <c r="X306" s="186"/>
      <c r="Y306" s="186"/>
      <c r="Z306" s="186"/>
      <c r="AA306" s="191"/>
      <c r="AT306" s="192" t="s">
        <v>216</v>
      </c>
      <c r="AU306" s="192" t="s">
        <v>87</v>
      </c>
      <c r="AV306" s="12" t="s">
        <v>87</v>
      </c>
      <c r="AW306" s="12" t="s">
        <v>32</v>
      </c>
      <c r="AX306" s="12" t="s">
        <v>75</v>
      </c>
      <c r="AY306" s="192" t="s">
        <v>192</v>
      </c>
    </row>
    <row r="307" spans="2:65" s="12" customFormat="1" ht="16.5" customHeight="1">
      <c r="B307" s="185"/>
      <c r="C307" s="186"/>
      <c r="D307" s="186"/>
      <c r="E307" s="187" t="s">
        <v>5</v>
      </c>
      <c r="F307" s="271" t="s">
        <v>1490</v>
      </c>
      <c r="G307" s="272"/>
      <c r="H307" s="272"/>
      <c r="I307" s="272"/>
      <c r="J307" s="186"/>
      <c r="K307" s="188">
        <v>6</v>
      </c>
      <c r="L307" s="186"/>
      <c r="M307" s="186"/>
      <c r="N307" s="186"/>
      <c r="O307" s="186"/>
      <c r="P307" s="186"/>
      <c r="Q307" s="186"/>
      <c r="R307" s="189"/>
      <c r="T307" s="190"/>
      <c r="U307" s="186"/>
      <c r="V307" s="186"/>
      <c r="W307" s="186"/>
      <c r="X307" s="186"/>
      <c r="Y307" s="186"/>
      <c r="Z307" s="186"/>
      <c r="AA307" s="191"/>
      <c r="AT307" s="192" t="s">
        <v>216</v>
      </c>
      <c r="AU307" s="192" t="s">
        <v>87</v>
      </c>
      <c r="AV307" s="12" t="s">
        <v>87</v>
      </c>
      <c r="AW307" s="12" t="s">
        <v>32</v>
      </c>
      <c r="AX307" s="12" t="s">
        <v>75</v>
      </c>
      <c r="AY307" s="192" t="s">
        <v>192</v>
      </c>
    </row>
    <row r="308" spans="2:65" s="12" customFormat="1" ht="16.5" customHeight="1">
      <c r="B308" s="185"/>
      <c r="C308" s="186"/>
      <c r="D308" s="186"/>
      <c r="E308" s="187" t="s">
        <v>5</v>
      </c>
      <c r="F308" s="271" t="s">
        <v>1491</v>
      </c>
      <c r="G308" s="272"/>
      <c r="H308" s="272"/>
      <c r="I308" s="272"/>
      <c r="J308" s="186"/>
      <c r="K308" s="188">
        <v>8</v>
      </c>
      <c r="L308" s="186"/>
      <c r="M308" s="186"/>
      <c r="N308" s="186"/>
      <c r="O308" s="186"/>
      <c r="P308" s="186"/>
      <c r="Q308" s="186"/>
      <c r="R308" s="189"/>
      <c r="T308" s="190"/>
      <c r="U308" s="186"/>
      <c r="V308" s="186"/>
      <c r="W308" s="186"/>
      <c r="X308" s="186"/>
      <c r="Y308" s="186"/>
      <c r="Z308" s="186"/>
      <c r="AA308" s="191"/>
      <c r="AT308" s="192" t="s">
        <v>216</v>
      </c>
      <c r="AU308" s="192" t="s">
        <v>87</v>
      </c>
      <c r="AV308" s="12" t="s">
        <v>87</v>
      </c>
      <c r="AW308" s="12" t="s">
        <v>32</v>
      </c>
      <c r="AX308" s="12" t="s">
        <v>75</v>
      </c>
      <c r="AY308" s="192" t="s">
        <v>192</v>
      </c>
    </row>
    <row r="309" spans="2:65" s="12" customFormat="1" ht="16.5" customHeight="1">
      <c r="B309" s="185"/>
      <c r="C309" s="186"/>
      <c r="D309" s="186"/>
      <c r="E309" s="187" t="s">
        <v>5</v>
      </c>
      <c r="F309" s="271" t="s">
        <v>1492</v>
      </c>
      <c r="G309" s="272"/>
      <c r="H309" s="272"/>
      <c r="I309" s="272"/>
      <c r="J309" s="186"/>
      <c r="K309" s="188">
        <v>6</v>
      </c>
      <c r="L309" s="186"/>
      <c r="M309" s="186"/>
      <c r="N309" s="186"/>
      <c r="O309" s="186"/>
      <c r="P309" s="186"/>
      <c r="Q309" s="186"/>
      <c r="R309" s="189"/>
      <c r="T309" s="190"/>
      <c r="U309" s="186"/>
      <c r="V309" s="186"/>
      <c r="W309" s="186"/>
      <c r="X309" s="186"/>
      <c r="Y309" s="186"/>
      <c r="Z309" s="186"/>
      <c r="AA309" s="191"/>
      <c r="AT309" s="192" t="s">
        <v>216</v>
      </c>
      <c r="AU309" s="192" t="s">
        <v>87</v>
      </c>
      <c r="AV309" s="12" t="s">
        <v>87</v>
      </c>
      <c r="AW309" s="12" t="s">
        <v>32</v>
      </c>
      <c r="AX309" s="12" t="s">
        <v>75</v>
      </c>
      <c r="AY309" s="192" t="s">
        <v>192</v>
      </c>
    </row>
    <row r="310" spans="2:65" s="13" customFormat="1" ht="16.5" customHeight="1">
      <c r="B310" s="193"/>
      <c r="C310" s="194"/>
      <c r="D310" s="194"/>
      <c r="E310" s="195" t="s">
        <v>5</v>
      </c>
      <c r="F310" s="275" t="s">
        <v>249</v>
      </c>
      <c r="G310" s="276"/>
      <c r="H310" s="276"/>
      <c r="I310" s="276"/>
      <c r="J310" s="194"/>
      <c r="K310" s="196">
        <v>36</v>
      </c>
      <c r="L310" s="194"/>
      <c r="M310" s="194"/>
      <c r="N310" s="194"/>
      <c r="O310" s="194"/>
      <c r="P310" s="194"/>
      <c r="Q310" s="194"/>
      <c r="R310" s="197"/>
      <c r="T310" s="198"/>
      <c r="U310" s="194"/>
      <c r="V310" s="194"/>
      <c r="W310" s="194"/>
      <c r="X310" s="194"/>
      <c r="Y310" s="194"/>
      <c r="Z310" s="194"/>
      <c r="AA310" s="199"/>
      <c r="AT310" s="200" t="s">
        <v>216</v>
      </c>
      <c r="AU310" s="200" t="s">
        <v>87</v>
      </c>
      <c r="AV310" s="13" t="s">
        <v>197</v>
      </c>
      <c r="AW310" s="13" t="s">
        <v>32</v>
      </c>
      <c r="AX310" s="13" t="s">
        <v>82</v>
      </c>
      <c r="AY310" s="200" t="s">
        <v>192</v>
      </c>
    </row>
    <row r="311" spans="2:65" s="1" customFormat="1" ht="25.5" customHeight="1">
      <c r="B311" s="142"/>
      <c r="C311" s="215" t="s">
        <v>460</v>
      </c>
      <c r="D311" s="215" t="s">
        <v>656</v>
      </c>
      <c r="E311" s="216" t="s">
        <v>1493</v>
      </c>
      <c r="F311" s="321" t="s">
        <v>1494</v>
      </c>
      <c r="G311" s="321"/>
      <c r="H311" s="321"/>
      <c r="I311" s="321"/>
      <c r="J311" s="217" t="s">
        <v>288</v>
      </c>
      <c r="K311" s="218">
        <v>13</v>
      </c>
      <c r="L311" s="319">
        <v>0</v>
      </c>
      <c r="M311" s="319"/>
      <c r="N311" s="320">
        <f>ROUND(L311*K311,2)</f>
        <v>0</v>
      </c>
      <c r="O311" s="267"/>
      <c r="P311" s="267"/>
      <c r="Q311" s="267"/>
      <c r="R311" s="145"/>
      <c r="T311" s="175" t="s">
        <v>5</v>
      </c>
      <c r="U311" s="48" t="s">
        <v>42</v>
      </c>
      <c r="V311" s="40"/>
      <c r="W311" s="176">
        <f>V311*K311</f>
        <v>0</v>
      </c>
      <c r="X311" s="176">
        <v>1E-4</v>
      </c>
      <c r="Y311" s="176">
        <f>X311*K311</f>
        <v>1.3000000000000002E-3</v>
      </c>
      <c r="Z311" s="176">
        <v>0</v>
      </c>
      <c r="AA311" s="177">
        <f>Z311*K311</f>
        <v>0</v>
      </c>
      <c r="AR311" s="23" t="s">
        <v>436</v>
      </c>
      <c r="AT311" s="23" t="s">
        <v>656</v>
      </c>
      <c r="AU311" s="23" t="s">
        <v>87</v>
      </c>
      <c r="AY311" s="23" t="s">
        <v>192</v>
      </c>
      <c r="BE311" s="118">
        <f>IF(U311="základná",N311,0)</f>
        <v>0</v>
      </c>
      <c r="BF311" s="118">
        <f>IF(U311="znížená",N311,0)</f>
        <v>0</v>
      </c>
      <c r="BG311" s="118">
        <f>IF(U311="zákl. prenesená",N311,0)</f>
        <v>0</v>
      </c>
      <c r="BH311" s="118">
        <f>IF(U311="zníž. prenesená",N311,0)</f>
        <v>0</v>
      </c>
      <c r="BI311" s="118">
        <f>IF(U311="nulová",N311,0)</f>
        <v>0</v>
      </c>
      <c r="BJ311" s="23" t="s">
        <v>87</v>
      </c>
      <c r="BK311" s="118">
        <f>ROUND(L311*K311,2)</f>
        <v>0</v>
      </c>
      <c r="BL311" s="23" t="s">
        <v>294</v>
      </c>
      <c r="BM311" s="23" t="s">
        <v>1495</v>
      </c>
    </row>
    <row r="312" spans="2:65" s="1" customFormat="1" ht="38.25" customHeight="1">
      <c r="B312" s="142"/>
      <c r="C312" s="171" t="s">
        <v>464</v>
      </c>
      <c r="D312" s="171" t="s">
        <v>193</v>
      </c>
      <c r="E312" s="172" t="s">
        <v>1496</v>
      </c>
      <c r="F312" s="268" t="s">
        <v>1497</v>
      </c>
      <c r="G312" s="268"/>
      <c r="H312" s="268"/>
      <c r="I312" s="268"/>
      <c r="J312" s="173" t="s">
        <v>196</v>
      </c>
      <c r="K312" s="174">
        <v>99.32</v>
      </c>
      <c r="L312" s="277">
        <v>0</v>
      </c>
      <c r="M312" s="277"/>
      <c r="N312" s="267">
        <f>ROUND(L312*K312,2)</f>
        <v>0</v>
      </c>
      <c r="O312" s="267"/>
      <c r="P312" s="267"/>
      <c r="Q312" s="267"/>
      <c r="R312" s="145"/>
      <c r="T312" s="175" t="s">
        <v>5</v>
      </c>
      <c r="U312" s="48" t="s">
        <v>42</v>
      </c>
      <c r="V312" s="40"/>
      <c r="W312" s="176">
        <f>V312*K312</f>
        <v>0</v>
      </c>
      <c r="X312" s="176">
        <v>2.0000000000000002E-5</v>
      </c>
      <c r="Y312" s="176">
        <f>X312*K312</f>
        <v>1.9864000000000001E-3</v>
      </c>
      <c r="Z312" s="176">
        <v>0</v>
      </c>
      <c r="AA312" s="177">
        <f>Z312*K312</f>
        <v>0</v>
      </c>
      <c r="AR312" s="23" t="s">
        <v>294</v>
      </c>
      <c r="AT312" s="23" t="s">
        <v>193</v>
      </c>
      <c r="AU312" s="23" t="s">
        <v>87</v>
      </c>
      <c r="AY312" s="23" t="s">
        <v>192</v>
      </c>
      <c r="BE312" s="118">
        <f>IF(U312="základná",N312,0)</f>
        <v>0</v>
      </c>
      <c r="BF312" s="118">
        <f>IF(U312="znížená",N312,0)</f>
        <v>0</v>
      </c>
      <c r="BG312" s="118">
        <f>IF(U312="zákl. prenesená",N312,0)</f>
        <v>0</v>
      </c>
      <c r="BH312" s="118">
        <f>IF(U312="zníž. prenesená",N312,0)</f>
        <v>0</v>
      </c>
      <c r="BI312" s="118">
        <f>IF(U312="nulová",N312,0)</f>
        <v>0</v>
      </c>
      <c r="BJ312" s="23" t="s">
        <v>87</v>
      </c>
      <c r="BK312" s="118">
        <f>ROUND(L312*K312,2)</f>
        <v>0</v>
      </c>
      <c r="BL312" s="23" t="s">
        <v>294</v>
      </c>
      <c r="BM312" s="23" t="s">
        <v>1498</v>
      </c>
    </row>
    <row r="313" spans="2:65" s="11" customFormat="1" ht="16.5" customHeight="1">
      <c r="B313" s="178"/>
      <c r="C313" s="179"/>
      <c r="D313" s="179"/>
      <c r="E313" s="180" t="s">
        <v>5</v>
      </c>
      <c r="F313" s="269" t="s">
        <v>1477</v>
      </c>
      <c r="G313" s="270"/>
      <c r="H313" s="270"/>
      <c r="I313" s="270"/>
      <c r="J313" s="179"/>
      <c r="K313" s="180" t="s">
        <v>5</v>
      </c>
      <c r="L313" s="179"/>
      <c r="M313" s="179"/>
      <c r="N313" s="179"/>
      <c r="O313" s="179"/>
      <c r="P313" s="179"/>
      <c r="Q313" s="179"/>
      <c r="R313" s="181"/>
      <c r="T313" s="182"/>
      <c r="U313" s="179"/>
      <c r="V313" s="179"/>
      <c r="W313" s="179"/>
      <c r="X313" s="179"/>
      <c r="Y313" s="179"/>
      <c r="Z313" s="179"/>
      <c r="AA313" s="183"/>
      <c r="AT313" s="184" t="s">
        <v>216</v>
      </c>
      <c r="AU313" s="184" t="s">
        <v>87</v>
      </c>
      <c r="AV313" s="11" t="s">
        <v>82</v>
      </c>
      <c r="AW313" s="11" t="s">
        <v>32</v>
      </c>
      <c r="AX313" s="11" t="s">
        <v>75</v>
      </c>
      <c r="AY313" s="184" t="s">
        <v>192</v>
      </c>
    </row>
    <row r="314" spans="2:65" s="12" customFormat="1" ht="16.5" customHeight="1">
      <c r="B314" s="185"/>
      <c r="C314" s="186"/>
      <c r="D314" s="186"/>
      <c r="E314" s="187" t="s">
        <v>5</v>
      </c>
      <c r="F314" s="271" t="s">
        <v>1499</v>
      </c>
      <c r="G314" s="272"/>
      <c r="H314" s="272"/>
      <c r="I314" s="272"/>
      <c r="J314" s="186"/>
      <c r="K314" s="188">
        <v>55.46</v>
      </c>
      <c r="L314" s="186"/>
      <c r="M314" s="186"/>
      <c r="N314" s="186"/>
      <c r="O314" s="186"/>
      <c r="P314" s="186"/>
      <c r="Q314" s="186"/>
      <c r="R314" s="189"/>
      <c r="T314" s="190"/>
      <c r="U314" s="186"/>
      <c r="V314" s="186"/>
      <c r="W314" s="186"/>
      <c r="X314" s="186"/>
      <c r="Y314" s="186"/>
      <c r="Z314" s="186"/>
      <c r="AA314" s="191"/>
      <c r="AT314" s="192" t="s">
        <v>216</v>
      </c>
      <c r="AU314" s="192" t="s">
        <v>87</v>
      </c>
      <c r="AV314" s="12" t="s">
        <v>87</v>
      </c>
      <c r="AW314" s="12" t="s">
        <v>32</v>
      </c>
      <c r="AX314" s="12" t="s">
        <v>75</v>
      </c>
      <c r="AY314" s="192" t="s">
        <v>192</v>
      </c>
    </row>
    <row r="315" spans="2:65" s="12" customFormat="1" ht="16.5" customHeight="1">
      <c r="B315" s="185"/>
      <c r="C315" s="186"/>
      <c r="D315" s="186"/>
      <c r="E315" s="187" t="s">
        <v>5</v>
      </c>
      <c r="F315" s="271" t="s">
        <v>1500</v>
      </c>
      <c r="G315" s="272"/>
      <c r="H315" s="272"/>
      <c r="I315" s="272"/>
      <c r="J315" s="186"/>
      <c r="K315" s="188">
        <v>43.86</v>
      </c>
      <c r="L315" s="186"/>
      <c r="M315" s="186"/>
      <c r="N315" s="186"/>
      <c r="O315" s="186"/>
      <c r="P315" s="186"/>
      <c r="Q315" s="186"/>
      <c r="R315" s="189"/>
      <c r="T315" s="190"/>
      <c r="U315" s="186"/>
      <c r="V315" s="186"/>
      <c r="W315" s="186"/>
      <c r="X315" s="186"/>
      <c r="Y315" s="186"/>
      <c r="Z315" s="186"/>
      <c r="AA315" s="191"/>
      <c r="AT315" s="192" t="s">
        <v>216</v>
      </c>
      <c r="AU315" s="192" t="s">
        <v>87</v>
      </c>
      <c r="AV315" s="12" t="s">
        <v>87</v>
      </c>
      <c r="AW315" s="12" t="s">
        <v>32</v>
      </c>
      <c r="AX315" s="12" t="s">
        <v>75</v>
      </c>
      <c r="AY315" s="192" t="s">
        <v>192</v>
      </c>
    </row>
    <row r="316" spans="2:65" s="13" customFormat="1" ht="16.5" customHeight="1">
      <c r="B316" s="193"/>
      <c r="C316" s="194"/>
      <c r="D316" s="194"/>
      <c r="E316" s="195" t="s">
        <v>5</v>
      </c>
      <c r="F316" s="275" t="s">
        <v>249</v>
      </c>
      <c r="G316" s="276"/>
      <c r="H316" s="276"/>
      <c r="I316" s="276"/>
      <c r="J316" s="194"/>
      <c r="K316" s="196">
        <v>99.32</v>
      </c>
      <c r="L316" s="194"/>
      <c r="M316" s="194"/>
      <c r="N316" s="194"/>
      <c r="O316" s="194"/>
      <c r="P316" s="194"/>
      <c r="Q316" s="194"/>
      <c r="R316" s="197"/>
      <c r="T316" s="198"/>
      <c r="U316" s="194"/>
      <c r="V316" s="194"/>
      <c r="W316" s="194"/>
      <c r="X316" s="194"/>
      <c r="Y316" s="194"/>
      <c r="Z316" s="194"/>
      <c r="AA316" s="199"/>
      <c r="AT316" s="200" t="s">
        <v>216</v>
      </c>
      <c r="AU316" s="200" t="s">
        <v>87</v>
      </c>
      <c r="AV316" s="13" t="s">
        <v>197</v>
      </c>
      <c r="AW316" s="13" t="s">
        <v>32</v>
      </c>
      <c r="AX316" s="13" t="s">
        <v>82</v>
      </c>
      <c r="AY316" s="200" t="s">
        <v>192</v>
      </c>
    </row>
    <row r="317" spans="2:65" s="1" customFormat="1" ht="25.5" customHeight="1">
      <c r="B317" s="142"/>
      <c r="C317" s="215" t="s">
        <v>469</v>
      </c>
      <c r="D317" s="215" t="s">
        <v>656</v>
      </c>
      <c r="E317" s="216" t="s">
        <v>1501</v>
      </c>
      <c r="F317" s="321" t="s">
        <v>1502</v>
      </c>
      <c r="G317" s="321"/>
      <c r="H317" s="321"/>
      <c r="I317" s="321"/>
      <c r="J317" s="217" t="s">
        <v>196</v>
      </c>
      <c r="K317" s="218">
        <v>104.286</v>
      </c>
      <c r="L317" s="319">
        <v>0</v>
      </c>
      <c r="M317" s="319"/>
      <c r="N317" s="320">
        <f>ROUND(L317*K317,2)</f>
        <v>0</v>
      </c>
      <c r="O317" s="267"/>
      <c r="P317" s="267"/>
      <c r="Q317" s="267"/>
      <c r="R317" s="145"/>
      <c r="T317" s="175" t="s">
        <v>5</v>
      </c>
      <c r="U317" s="48" t="s">
        <v>42</v>
      </c>
      <c r="V317" s="40"/>
      <c r="W317" s="176">
        <f>V317*K317</f>
        <v>0</v>
      </c>
      <c r="X317" s="176">
        <v>8.2000000000000007E-3</v>
      </c>
      <c r="Y317" s="176">
        <f>X317*K317</f>
        <v>0.85514520000000005</v>
      </c>
      <c r="Z317" s="176">
        <v>0</v>
      </c>
      <c r="AA317" s="177">
        <f>Z317*K317</f>
        <v>0</v>
      </c>
      <c r="AR317" s="23" t="s">
        <v>436</v>
      </c>
      <c r="AT317" s="23" t="s">
        <v>656</v>
      </c>
      <c r="AU317" s="23" t="s">
        <v>87</v>
      </c>
      <c r="AY317" s="23" t="s">
        <v>192</v>
      </c>
      <c r="BE317" s="118">
        <f>IF(U317="základná",N317,0)</f>
        <v>0</v>
      </c>
      <c r="BF317" s="118">
        <f>IF(U317="znížená",N317,0)</f>
        <v>0</v>
      </c>
      <c r="BG317" s="118">
        <f>IF(U317="zákl. prenesená",N317,0)</f>
        <v>0</v>
      </c>
      <c r="BH317" s="118">
        <f>IF(U317="zníž. prenesená",N317,0)</f>
        <v>0</v>
      </c>
      <c r="BI317" s="118">
        <f>IF(U317="nulová",N317,0)</f>
        <v>0</v>
      </c>
      <c r="BJ317" s="23" t="s">
        <v>87</v>
      </c>
      <c r="BK317" s="118">
        <f>ROUND(L317*K317,2)</f>
        <v>0</v>
      </c>
      <c r="BL317" s="23" t="s">
        <v>294</v>
      </c>
      <c r="BM317" s="23" t="s">
        <v>1503</v>
      </c>
    </row>
    <row r="318" spans="2:65" s="1" customFormat="1" ht="25.5" customHeight="1">
      <c r="B318" s="142"/>
      <c r="C318" s="171" t="s">
        <v>473</v>
      </c>
      <c r="D318" s="171" t="s">
        <v>193</v>
      </c>
      <c r="E318" s="172" t="s">
        <v>1504</v>
      </c>
      <c r="F318" s="268" t="s">
        <v>1505</v>
      </c>
      <c r="G318" s="268"/>
      <c r="H318" s="268"/>
      <c r="I318" s="268"/>
      <c r="J318" s="173" t="s">
        <v>196</v>
      </c>
      <c r="K318" s="174">
        <v>90.32</v>
      </c>
      <c r="L318" s="277">
        <v>0</v>
      </c>
      <c r="M318" s="277"/>
      <c r="N318" s="267">
        <f>ROUND(L318*K318,2)</f>
        <v>0</v>
      </c>
      <c r="O318" s="267"/>
      <c r="P318" s="267"/>
      <c r="Q318" s="267"/>
      <c r="R318" s="145"/>
      <c r="T318" s="175" t="s">
        <v>5</v>
      </c>
      <c r="U318" s="48" t="s">
        <v>42</v>
      </c>
      <c r="V318" s="40"/>
      <c r="W318" s="176">
        <f>V318*K318</f>
        <v>0</v>
      </c>
      <c r="X318" s="176">
        <v>0</v>
      </c>
      <c r="Y318" s="176">
        <f>X318*K318</f>
        <v>0</v>
      </c>
      <c r="Z318" s="176">
        <v>0</v>
      </c>
      <c r="AA318" s="177">
        <f>Z318*K318</f>
        <v>0</v>
      </c>
      <c r="AR318" s="23" t="s">
        <v>294</v>
      </c>
      <c r="AT318" s="23" t="s">
        <v>193</v>
      </c>
      <c r="AU318" s="23" t="s">
        <v>87</v>
      </c>
      <c r="AY318" s="23" t="s">
        <v>192</v>
      </c>
      <c r="BE318" s="118">
        <f>IF(U318="základná",N318,0)</f>
        <v>0</v>
      </c>
      <c r="BF318" s="118">
        <f>IF(U318="znížená",N318,0)</f>
        <v>0</v>
      </c>
      <c r="BG318" s="118">
        <f>IF(U318="zákl. prenesená",N318,0)</f>
        <v>0</v>
      </c>
      <c r="BH318" s="118">
        <f>IF(U318="zníž. prenesená",N318,0)</f>
        <v>0</v>
      </c>
      <c r="BI318" s="118">
        <f>IF(U318="nulová",N318,0)</f>
        <v>0</v>
      </c>
      <c r="BJ318" s="23" t="s">
        <v>87</v>
      </c>
      <c r="BK318" s="118">
        <f>ROUND(L318*K318,2)</f>
        <v>0</v>
      </c>
      <c r="BL318" s="23" t="s">
        <v>294</v>
      </c>
      <c r="BM318" s="23" t="s">
        <v>1506</v>
      </c>
    </row>
    <row r="319" spans="2:65" s="1" customFormat="1" ht="25.5" customHeight="1">
      <c r="B319" s="142"/>
      <c r="C319" s="215" t="s">
        <v>477</v>
      </c>
      <c r="D319" s="215" t="s">
        <v>656</v>
      </c>
      <c r="E319" s="216" t="s">
        <v>1507</v>
      </c>
      <c r="F319" s="321" t="s">
        <v>1508</v>
      </c>
      <c r="G319" s="321"/>
      <c r="H319" s="321"/>
      <c r="I319" s="321"/>
      <c r="J319" s="217" t="s">
        <v>196</v>
      </c>
      <c r="K319" s="218">
        <v>94.835999999999999</v>
      </c>
      <c r="L319" s="319">
        <v>0</v>
      </c>
      <c r="M319" s="319"/>
      <c r="N319" s="320">
        <f>ROUND(L319*K319,2)</f>
        <v>0</v>
      </c>
      <c r="O319" s="267"/>
      <c r="P319" s="267"/>
      <c r="Q319" s="267"/>
      <c r="R319" s="145"/>
      <c r="T319" s="175" t="s">
        <v>5</v>
      </c>
      <c r="U319" s="48" t="s">
        <v>42</v>
      </c>
      <c r="V319" s="40"/>
      <c r="W319" s="176">
        <f>V319*K319</f>
        <v>0</v>
      </c>
      <c r="X319" s="176">
        <v>8.0000000000000007E-5</v>
      </c>
      <c r="Y319" s="176">
        <f>X319*K319</f>
        <v>7.5868800000000007E-3</v>
      </c>
      <c r="Z319" s="176">
        <v>0</v>
      </c>
      <c r="AA319" s="177">
        <f>Z319*K319</f>
        <v>0</v>
      </c>
      <c r="AR319" s="23" t="s">
        <v>436</v>
      </c>
      <c r="AT319" s="23" t="s">
        <v>656</v>
      </c>
      <c r="AU319" s="23" t="s">
        <v>87</v>
      </c>
      <c r="AY319" s="23" t="s">
        <v>192</v>
      </c>
      <c r="BE319" s="118">
        <f>IF(U319="základná",N319,0)</f>
        <v>0</v>
      </c>
      <c r="BF319" s="118">
        <f>IF(U319="znížená",N319,0)</f>
        <v>0</v>
      </c>
      <c r="BG319" s="118">
        <f>IF(U319="zákl. prenesená",N319,0)</f>
        <v>0</v>
      </c>
      <c r="BH319" s="118">
        <f>IF(U319="zníž. prenesená",N319,0)</f>
        <v>0</v>
      </c>
      <c r="BI319" s="118">
        <f>IF(U319="nulová",N319,0)</f>
        <v>0</v>
      </c>
      <c r="BJ319" s="23" t="s">
        <v>87</v>
      </c>
      <c r="BK319" s="118">
        <f>ROUND(L319*K319,2)</f>
        <v>0</v>
      </c>
      <c r="BL319" s="23" t="s">
        <v>294</v>
      </c>
      <c r="BM319" s="23" t="s">
        <v>1509</v>
      </c>
    </row>
    <row r="320" spans="2:65" s="1" customFormat="1" ht="38.25" customHeight="1">
      <c r="B320" s="142"/>
      <c r="C320" s="171" t="s">
        <v>484</v>
      </c>
      <c r="D320" s="171" t="s">
        <v>193</v>
      </c>
      <c r="E320" s="172" t="s">
        <v>1510</v>
      </c>
      <c r="F320" s="268" t="s">
        <v>1511</v>
      </c>
      <c r="G320" s="268"/>
      <c r="H320" s="268"/>
      <c r="I320" s="268"/>
      <c r="J320" s="173" t="s">
        <v>208</v>
      </c>
      <c r="K320" s="174">
        <v>0.92800000000000005</v>
      </c>
      <c r="L320" s="277">
        <v>0</v>
      </c>
      <c r="M320" s="277"/>
      <c r="N320" s="267">
        <f>ROUND(L320*K320,2)</f>
        <v>0</v>
      </c>
      <c r="O320" s="267"/>
      <c r="P320" s="267"/>
      <c r="Q320" s="267"/>
      <c r="R320" s="145"/>
      <c r="T320" s="175" t="s">
        <v>5</v>
      </c>
      <c r="U320" s="48" t="s">
        <v>42</v>
      </c>
      <c r="V320" s="40"/>
      <c r="W320" s="176">
        <f>V320*K320</f>
        <v>0</v>
      </c>
      <c r="X320" s="176">
        <v>0</v>
      </c>
      <c r="Y320" s="176">
        <f>X320*K320</f>
        <v>0</v>
      </c>
      <c r="Z320" s="176">
        <v>0</v>
      </c>
      <c r="AA320" s="177">
        <f>Z320*K320</f>
        <v>0</v>
      </c>
      <c r="AR320" s="23" t="s">
        <v>294</v>
      </c>
      <c r="AT320" s="23" t="s">
        <v>193</v>
      </c>
      <c r="AU320" s="23" t="s">
        <v>87</v>
      </c>
      <c r="AY320" s="23" t="s">
        <v>192</v>
      </c>
      <c r="BE320" s="118">
        <f>IF(U320="základná",N320,0)</f>
        <v>0</v>
      </c>
      <c r="BF320" s="118">
        <f>IF(U320="znížená",N320,0)</f>
        <v>0</v>
      </c>
      <c r="BG320" s="118">
        <f>IF(U320="zákl. prenesená",N320,0)</f>
        <v>0</v>
      </c>
      <c r="BH320" s="118">
        <f>IF(U320="zníž. prenesená",N320,0)</f>
        <v>0</v>
      </c>
      <c r="BI320" s="118">
        <f>IF(U320="nulová",N320,0)</f>
        <v>0</v>
      </c>
      <c r="BJ320" s="23" t="s">
        <v>87</v>
      </c>
      <c r="BK320" s="118">
        <f>ROUND(L320*K320,2)</f>
        <v>0</v>
      </c>
      <c r="BL320" s="23" t="s">
        <v>294</v>
      </c>
      <c r="BM320" s="23" t="s">
        <v>1512</v>
      </c>
    </row>
    <row r="321" spans="2:65" s="10" customFormat="1" ht="29.85" customHeight="1">
      <c r="B321" s="160"/>
      <c r="C321" s="161"/>
      <c r="D321" s="170" t="s">
        <v>1307</v>
      </c>
      <c r="E321" s="170"/>
      <c r="F321" s="170"/>
      <c r="G321" s="170"/>
      <c r="H321" s="170"/>
      <c r="I321" s="170"/>
      <c r="J321" s="170"/>
      <c r="K321" s="170"/>
      <c r="L321" s="170"/>
      <c r="M321" s="170"/>
      <c r="N321" s="315">
        <f>BK321</f>
        <v>0</v>
      </c>
      <c r="O321" s="316"/>
      <c r="P321" s="316"/>
      <c r="Q321" s="316"/>
      <c r="R321" s="163"/>
      <c r="T321" s="164"/>
      <c r="U321" s="161"/>
      <c r="V321" s="161"/>
      <c r="W321" s="165">
        <f>SUM(W322:W360)</f>
        <v>0</v>
      </c>
      <c r="X321" s="161"/>
      <c r="Y321" s="165">
        <f>SUM(Y322:Y360)</f>
        <v>7.3001586600000001</v>
      </c>
      <c r="Z321" s="161"/>
      <c r="AA321" s="166">
        <f>SUM(AA322:AA360)</f>
        <v>0</v>
      </c>
      <c r="AR321" s="167" t="s">
        <v>87</v>
      </c>
      <c r="AT321" s="168" t="s">
        <v>74</v>
      </c>
      <c r="AU321" s="168" t="s">
        <v>82</v>
      </c>
      <c r="AY321" s="167" t="s">
        <v>192</v>
      </c>
      <c r="BK321" s="169">
        <f>SUM(BK322:BK360)</f>
        <v>0</v>
      </c>
    </row>
    <row r="322" spans="2:65" s="1" customFormat="1" ht="38.25" customHeight="1">
      <c r="B322" s="142"/>
      <c r="C322" s="171" t="s">
        <v>490</v>
      </c>
      <c r="D322" s="171" t="s">
        <v>193</v>
      </c>
      <c r="E322" s="172" t="s">
        <v>1513</v>
      </c>
      <c r="F322" s="268" t="s">
        <v>1514</v>
      </c>
      <c r="G322" s="268"/>
      <c r="H322" s="268"/>
      <c r="I322" s="268"/>
      <c r="J322" s="173" t="s">
        <v>196</v>
      </c>
      <c r="K322" s="174">
        <v>118.282</v>
      </c>
      <c r="L322" s="277">
        <v>0</v>
      </c>
      <c r="M322" s="277"/>
      <c r="N322" s="267">
        <f>ROUND(L322*K322,2)</f>
        <v>0</v>
      </c>
      <c r="O322" s="267"/>
      <c r="P322" s="267"/>
      <c r="Q322" s="267"/>
      <c r="R322" s="145"/>
      <c r="T322" s="175" t="s">
        <v>5</v>
      </c>
      <c r="U322" s="48" t="s">
        <v>42</v>
      </c>
      <c r="V322" s="40"/>
      <c r="W322" s="176">
        <f>V322*K322</f>
        <v>0</v>
      </c>
      <c r="X322" s="176">
        <v>4.113E-2</v>
      </c>
      <c r="Y322" s="176">
        <f>X322*K322</f>
        <v>4.86493866</v>
      </c>
      <c r="Z322" s="176">
        <v>0</v>
      </c>
      <c r="AA322" s="177">
        <f>Z322*K322</f>
        <v>0</v>
      </c>
      <c r="AR322" s="23" t="s">
        <v>294</v>
      </c>
      <c r="AT322" s="23" t="s">
        <v>193</v>
      </c>
      <c r="AU322" s="23" t="s">
        <v>87</v>
      </c>
      <c r="AY322" s="23" t="s">
        <v>192</v>
      </c>
      <c r="BE322" s="118">
        <f>IF(U322="základná",N322,0)</f>
        <v>0</v>
      </c>
      <c r="BF322" s="118">
        <f>IF(U322="znížená",N322,0)</f>
        <v>0</v>
      </c>
      <c r="BG322" s="118">
        <f>IF(U322="zákl. prenesená",N322,0)</f>
        <v>0</v>
      </c>
      <c r="BH322" s="118">
        <f>IF(U322="zníž. prenesená",N322,0)</f>
        <v>0</v>
      </c>
      <c r="BI322" s="118">
        <f>IF(U322="nulová",N322,0)</f>
        <v>0</v>
      </c>
      <c r="BJ322" s="23" t="s">
        <v>87</v>
      </c>
      <c r="BK322" s="118">
        <f>ROUND(L322*K322,2)</f>
        <v>0</v>
      </c>
      <c r="BL322" s="23" t="s">
        <v>294</v>
      </c>
      <c r="BM322" s="23" t="s">
        <v>1515</v>
      </c>
    </row>
    <row r="323" spans="2:65" s="11" customFormat="1" ht="16.5" customHeight="1">
      <c r="B323" s="178"/>
      <c r="C323" s="179"/>
      <c r="D323" s="179"/>
      <c r="E323" s="180" t="s">
        <v>5</v>
      </c>
      <c r="F323" s="269" t="s">
        <v>1361</v>
      </c>
      <c r="G323" s="270"/>
      <c r="H323" s="270"/>
      <c r="I323" s="270"/>
      <c r="J323" s="179"/>
      <c r="K323" s="180" t="s">
        <v>5</v>
      </c>
      <c r="L323" s="179"/>
      <c r="M323" s="179"/>
      <c r="N323" s="179"/>
      <c r="O323" s="179"/>
      <c r="P323" s="179"/>
      <c r="Q323" s="179"/>
      <c r="R323" s="181"/>
      <c r="T323" s="182"/>
      <c r="U323" s="179"/>
      <c r="V323" s="179"/>
      <c r="W323" s="179"/>
      <c r="X323" s="179"/>
      <c r="Y323" s="179"/>
      <c r="Z323" s="179"/>
      <c r="AA323" s="183"/>
      <c r="AT323" s="184" t="s">
        <v>216</v>
      </c>
      <c r="AU323" s="184" t="s">
        <v>87</v>
      </c>
      <c r="AV323" s="11" t="s">
        <v>82</v>
      </c>
      <c r="AW323" s="11" t="s">
        <v>32</v>
      </c>
      <c r="AX323" s="11" t="s">
        <v>75</v>
      </c>
      <c r="AY323" s="184" t="s">
        <v>192</v>
      </c>
    </row>
    <row r="324" spans="2:65" s="11" customFormat="1" ht="16.5" customHeight="1">
      <c r="B324" s="178"/>
      <c r="C324" s="179"/>
      <c r="D324" s="179"/>
      <c r="E324" s="180" t="s">
        <v>5</v>
      </c>
      <c r="F324" s="273" t="s">
        <v>361</v>
      </c>
      <c r="G324" s="274"/>
      <c r="H324" s="274"/>
      <c r="I324" s="274"/>
      <c r="J324" s="179"/>
      <c r="K324" s="180" t="s">
        <v>5</v>
      </c>
      <c r="L324" s="179"/>
      <c r="M324" s="179"/>
      <c r="N324" s="179"/>
      <c r="O324" s="179"/>
      <c r="P324" s="179"/>
      <c r="Q324" s="179"/>
      <c r="R324" s="181"/>
      <c r="T324" s="182"/>
      <c r="U324" s="179"/>
      <c r="V324" s="179"/>
      <c r="W324" s="179"/>
      <c r="X324" s="179"/>
      <c r="Y324" s="179"/>
      <c r="Z324" s="179"/>
      <c r="AA324" s="183"/>
      <c r="AT324" s="184" t="s">
        <v>216</v>
      </c>
      <c r="AU324" s="184" t="s">
        <v>87</v>
      </c>
      <c r="AV324" s="11" t="s">
        <v>82</v>
      </c>
      <c r="AW324" s="11" t="s">
        <v>32</v>
      </c>
      <c r="AX324" s="11" t="s">
        <v>75</v>
      </c>
      <c r="AY324" s="184" t="s">
        <v>192</v>
      </c>
    </row>
    <row r="325" spans="2:65" s="12" customFormat="1" ht="16.5" customHeight="1">
      <c r="B325" s="185"/>
      <c r="C325" s="186"/>
      <c r="D325" s="186"/>
      <c r="E325" s="187" t="s">
        <v>5</v>
      </c>
      <c r="F325" s="271" t="s">
        <v>1516</v>
      </c>
      <c r="G325" s="272"/>
      <c r="H325" s="272"/>
      <c r="I325" s="272"/>
      <c r="J325" s="186"/>
      <c r="K325" s="188">
        <v>4.2750000000000004</v>
      </c>
      <c r="L325" s="186"/>
      <c r="M325" s="186"/>
      <c r="N325" s="186"/>
      <c r="O325" s="186"/>
      <c r="P325" s="186"/>
      <c r="Q325" s="186"/>
      <c r="R325" s="189"/>
      <c r="T325" s="190"/>
      <c r="U325" s="186"/>
      <c r="V325" s="186"/>
      <c r="W325" s="186"/>
      <c r="X325" s="186"/>
      <c r="Y325" s="186"/>
      <c r="Z325" s="186"/>
      <c r="AA325" s="191"/>
      <c r="AT325" s="192" t="s">
        <v>216</v>
      </c>
      <c r="AU325" s="192" t="s">
        <v>87</v>
      </c>
      <c r="AV325" s="12" t="s">
        <v>87</v>
      </c>
      <c r="AW325" s="12" t="s">
        <v>32</v>
      </c>
      <c r="AX325" s="12" t="s">
        <v>75</v>
      </c>
      <c r="AY325" s="192" t="s">
        <v>192</v>
      </c>
    </row>
    <row r="326" spans="2:65" s="12" customFormat="1" ht="16.5" customHeight="1">
      <c r="B326" s="185"/>
      <c r="C326" s="186"/>
      <c r="D326" s="186"/>
      <c r="E326" s="187" t="s">
        <v>5</v>
      </c>
      <c r="F326" s="271" t="s">
        <v>1517</v>
      </c>
      <c r="G326" s="272"/>
      <c r="H326" s="272"/>
      <c r="I326" s="272"/>
      <c r="J326" s="186"/>
      <c r="K326" s="188">
        <v>4.2750000000000004</v>
      </c>
      <c r="L326" s="186"/>
      <c r="M326" s="186"/>
      <c r="N326" s="186"/>
      <c r="O326" s="186"/>
      <c r="P326" s="186"/>
      <c r="Q326" s="186"/>
      <c r="R326" s="189"/>
      <c r="T326" s="190"/>
      <c r="U326" s="186"/>
      <c r="V326" s="186"/>
      <c r="W326" s="186"/>
      <c r="X326" s="186"/>
      <c r="Y326" s="186"/>
      <c r="Z326" s="186"/>
      <c r="AA326" s="191"/>
      <c r="AT326" s="192" t="s">
        <v>216</v>
      </c>
      <c r="AU326" s="192" t="s">
        <v>87</v>
      </c>
      <c r="AV326" s="12" t="s">
        <v>87</v>
      </c>
      <c r="AW326" s="12" t="s">
        <v>32</v>
      </c>
      <c r="AX326" s="12" t="s">
        <v>75</v>
      </c>
      <c r="AY326" s="192" t="s">
        <v>192</v>
      </c>
    </row>
    <row r="327" spans="2:65" s="12" customFormat="1" ht="16.5" customHeight="1">
      <c r="B327" s="185"/>
      <c r="C327" s="186"/>
      <c r="D327" s="186"/>
      <c r="E327" s="187" t="s">
        <v>5</v>
      </c>
      <c r="F327" s="271" t="s">
        <v>1518</v>
      </c>
      <c r="G327" s="272"/>
      <c r="H327" s="272"/>
      <c r="I327" s="272"/>
      <c r="J327" s="186"/>
      <c r="K327" s="188">
        <v>7.4249999999999998</v>
      </c>
      <c r="L327" s="186"/>
      <c r="M327" s="186"/>
      <c r="N327" s="186"/>
      <c r="O327" s="186"/>
      <c r="P327" s="186"/>
      <c r="Q327" s="186"/>
      <c r="R327" s="189"/>
      <c r="T327" s="190"/>
      <c r="U327" s="186"/>
      <c r="V327" s="186"/>
      <c r="W327" s="186"/>
      <c r="X327" s="186"/>
      <c r="Y327" s="186"/>
      <c r="Z327" s="186"/>
      <c r="AA327" s="191"/>
      <c r="AT327" s="192" t="s">
        <v>216</v>
      </c>
      <c r="AU327" s="192" t="s">
        <v>87</v>
      </c>
      <c r="AV327" s="12" t="s">
        <v>87</v>
      </c>
      <c r="AW327" s="12" t="s">
        <v>32</v>
      </c>
      <c r="AX327" s="12" t="s">
        <v>75</v>
      </c>
      <c r="AY327" s="192" t="s">
        <v>192</v>
      </c>
    </row>
    <row r="328" spans="2:65" s="12" customFormat="1" ht="16.5" customHeight="1">
      <c r="B328" s="185"/>
      <c r="C328" s="186"/>
      <c r="D328" s="186"/>
      <c r="E328" s="187" t="s">
        <v>5</v>
      </c>
      <c r="F328" s="271" t="s">
        <v>1519</v>
      </c>
      <c r="G328" s="272"/>
      <c r="H328" s="272"/>
      <c r="I328" s="272"/>
      <c r="J328" s="186"/>
      <c r="K328" s="188">
        <v>1.29</v>
      </c>
      <c r="L328" s="186"/>
      <c r="M328" s="186"/>
      <c r="N328" s="186"/>
      <c r="O328" s="186"/>
      <c r="P328" s="186"/>
      <c r="Q328" s="186"/>
      <c r="R328" s="189"/>
      <c r="T328" s="190"/>
      <c r="U328" s="186"/>
      <c r="V328" s="186"/>
      <c r="W328" s="186"/>
      <c r="X328" s="186"/>
      <c r="Y328" s="186"/>
      <c r="Z328" s="186"/>
      <c r="AA328" s="191"/>
      <c r="AT328" s="192" t="s">
        <v>216</v>
      </c>
      <c r="AU328" s="192" t="s">
        <v>87</v>
      </c>
      <c r="AV328" s="12" t="s">
        <v>87</v>
      </c>
      <c r="AW328" s="12" t="s">
        <v>32</v>
      </c>
      <c r="AX328" s="12" t="s">
        <v>75</v>
      </c>
      <c r="AY328" s="192" t="s">
        <v>192</v>
      </c>
    </row>
    <row r="329" spans="2:65" s="12" customFormat="1" ht="16.5" customHeight="1">
      <c r="B329" s="185"/>
      <c r="C329" s="186"/>
      <c r="D329" s="186"/>
      <c r="E329" s="187" t="s">
        <v>5</v>
      </c>
      <c r="F329" s="271" t="s">
        <v>1520</v>
      </c>
      <c r="G329" s="272"/>
      <c r="H329" s="272"/>
      <c r="I329" s="272"/>
      <c r="J329" s="186"/>
      <c r="K329" s="188">
        <v>1.3049999999999999</v>
      </c>
      <c r="L329" s="186"/>
      <c r="M329" s="186"/>
      <c r="N329" s="186"/>
      <c r="O329" s="186"/>
      <c r="P329" s="186"/>
      <c r="Q329" s="186"/>
      <c r="R329" s="189"/>
      <c r="T329" s="190"/>
      <c r="U329" s="186"/>
      <c r="V329" s="186"/>
      <c r="W329" s="186"/>
      <c r="X329" s="186"/>
      <c r="Y329" s="186"/>
      <c r="Z329" s="186"/>
      <c r="AA329" s="191"/>
      <c r="AT329" s="192" t="s">
        <v>216</v>
      </c>
      <c r="AU329" s="192" t="s">
        <v>87</v>
      </c>
      <c r="AV329" s="12" t="s">
        <v>87</v>
      </c>
      <c r="AW329" s="12" t="s">
        <v>32</v>
      </c>
      <c r="AX329" s="12" t="s">
        <v>75</v>
      </c>
      <c r="AY329" s="192" t="s">
        <v>192</v>
      </c>
    </row>
    <row r="330" spans="2:65" s="12" customFormat="1" ht="16.5" customHeight="1">
      <c r="B330" s="185"/>
      <c r="C330" s="186"/>
      <c r="D330" s="186"/>
      <c r="E330" s="187" t="s">
        <v>5</v>
      </c>
      <c r="F330" s="271" t="s">
        <v>1521</v>
      </c>
      <c r="G330" s="272"/>
      <c r="H330" s="272"/>
      <c r="I330" s="272"/>
      <c r="J330" s="186"/>
      <c r="K330" s="188">
        <v>5.2709999999999999</v>
      </c>
      <c r="L330" s="186"/>
      <c r="M330" s="186"/>
      <c r="N330" s="186"/>
      <c r="O330" s="186"/>
      <c r="P330" s="186"/>
      <c r="Q330" s="186"/>
      <c r="R330" s="189"/>
      <c r="T330" s="190"/>
      <c r="U330" s="186"/>
      <c r="V330" s="186"/>
      <c r="W330" s="186"/>
      <c r="X330" s="186"/>
      <c r="Y330" s="186"/>
      <c r="Z330" s="186"/>
      <c r="AA330" s="191"/>
      <c r="AT330" s="192" t="s">
        <v>216</v>
      </c>
      <c r="AU330" s="192" t="s">
        <v>87</v>
      </c>
      <c r="AV330" s="12" t="s">
        <v>87</v>
      </c>
      <c r="AW330" s="12" t="s">
        <v>32</v>
      </c>
      <c r="AX330" s="12" t="s">
        <v>75</v>
      </c>
      <c r="AY330" s="192" t="s">
        <v>192</v>
      </c>
    </row>
    <row r="331" spans="2:65" s="12" customFormat="1" ht="16.5" customHeight="1">
      <c r="B331" s="185"/>
      <c r="C331" s="186"/>
      <c r="D331" s="186"/>
      <c r="E331" s="187" t="s">
        <v>5</v>
      </c>
      <c r="F331" s="271" t="s">
        <v>1522</v>
      </c>
      <c r="G331" s="272"/>
      <c r="H331" s="272"/>
      <c r="I331" s="272"/>
      <c r="J331" s="186"/>
      <c r="K331" s="188">
        <v>11.423999999999999</v>
      </c>
      <c r="L331" s="186"/>
      <c r="M331" s="186"/>
      <c r="N331" s="186"/>
      <c r="O331" s="186"/>
      <c r="P331" s="186"/>
      <c r="Q331" s="186"/>
      <c r="R331" s="189"/>
      <c r="T331" s="190"/>
      <c r="U331" s="186"/>
      <c r="V331" s="186"/>
      <c r="W331" s="186"/>
      <c r="X331" s="186"/>
      <c r="Y331" s="186"/>
      <c r="Z331" s="186"/>
      <c r="AA331" s="191"/>
      <c r="AT331" s="192" t="s">
        <v>216</v>
      </c>
      <c r="AU331" s="192" t="s">
        <v>87</v>
      </c>
      <c r="AV331" s="12" t="s">
        <v>87</v>
      </c>
      <c r="AW331" s="12" t="s">
        <v>32</v>
      </c>
      <c r="AX331" s="12" t="s">
        <v>75</v>
      </c>
      <c r="AY331" s="192" t="s">
        <v>192</v>
      </c>
    </row>
    <row r="332" spans="2:65" s="12" customFormat="1" ht="16.5" customHeight="1">
      <c r="B332" s="185"/>
      <c r="C332" s="186"/>
      <c r="D332" s="186"/>
      <c r="E332" s="187" t="s">
        <v>5</v>
      </c>
      <c r="F332" s="271" t="s">
        <v>1523</v>
      </c>
      <c r="G332" s="272"/>
      <c r="H332" s="272"/>
      <c r="I332" s="272"/>
      <c r="J332" s="186"/>
      <c r="K332" s="188">
        <v>8.3369999999999997</v>
      </c>
      <c r="L332" s="186"/>
      <c r="M332" s="186"/>
      <c r="N332" s="186"/>
      <c r="O332" s="186"/>
      <c r="P332" s="186"/>
      <c r="Q332" s="186"/>
      <c r="R332" s="189"/>
      <c r="T332" s="190"/>
      <c r="U332" s="186"/>
      <c r="V332" s="186"/>
      <c r="W332" s="186"/>
      <c r="X332" s="186"/>
      <c r="Y332" s="186"/>
      <c r="Z332" s="186"/>
      <c r="AA332" s="191"/>
      <c r="AT332" s="192" t="s">
        <v>216</v>
      </c>
      <c r="AU332" s="192" t="s">
        <v>87</v>
      </c>
      <c r="AV332" s="12" t="s">
        <v>87</v>
      </c>
      <c r="AW332" s="12" t="s">
        <v>32</v>
      </c>
      <c r="AX332" s="12" t="s">
        <v>75</v>
      </c>
      <c r="AY332" s="192" t="s">
        <v>192</v>
      </c>
    </row>
    <row r="333" spans="2:65" s="12" customFormat="1" ht="16.5" customHeight="1">
      <c r="B333" s="185"/>
      <c r="C333" s="186"/>
      <c r="D333" s="186"/>
      <c r="E333" s="187" t="s">
        <v>5</v>
      </c>
      <c r="F333" s="271" t="s">
        <v>1524</v>
      </c>
      <c r="G333" s="272"/>
      <c r="H333" s="272"/>
      <c r="I333" s="272"/>
      <c r="J333" s="186"/>
      <c r="K333" s="188">
        <v>8.3369999999999997</v>
      </c>
      <c r="L333" s="186"/>
      <c r="M333" s="186"/>
      <c r="N333" s="186"/>
      <c r="O333" s="186"/>
      <c r="P333" s="186"/>
      <c r="Q333" s="186"/>
      <c r="R333" s="189"/>
      <c r="T333" s="190"/>
      <c r="U333" s="186"/>
      <c r="V333" s="186"/>
      <c r="W333" s="186"/>
      <c r="X333" s="186"/>
      <c r="Y333" s="186"/>
      <c r="Z333" s="186"/>
      <c r="AA333" s="191"/>
      <c r="AT333" s="192" t="s">
        <v>216</v>
      </c>
      <c r="AU333" s="192" t="s">
        <v>87</v>
      </c>
      <c r="AV333" s="12" t="s">
        <v>87</v>
      </c>
      <c r="AW333" s="12" t="s">
        <v>32</v>
      </c>
      <c r="AX333" s="12" t="s">
        <v>75</v>
      </c>
      <c r="AY333" s="192" t="s">
        <v>192</v>
      </c>
    </row>
    <row r="334" spans="2:65" s="11" customFormat="1" ht="16.5" customHeight="1">
      <c r="B334" s="178"/>
      <c r="C334" s="179"/>
      <c r="D334" s="179"/>
      <c r="E334" s="180" t="s">
        <v>5</v>
      </c>
      <c r="F334" s="273" t="s">
        <v>363</v>
      </c>
      <c r="G334" s="274"/>
      <c r="H334" s="274"/>
      <c r="I334" s="274"/>
      <c r="J334" s="179"/>
      <c r="K334" s="180" t="s">
        <v>5</v>
      </c>
      <c r="L334" s="179"/>
      <c r="M334" s="179"/>
      <c r="N334" s="179"/>
      <c r="O334" s="179"/>
      <c r="P334" s="179"/>
      <c r="Q334" s="179"/>
      <c r="R334" s="181"/>
      <c r="T334" s="182"/>
      <c r="U334" s="179"/>
      <c r="V334" s="179"/>
      <c r="W334" s="179"/>
      <c r="X334" s="179"/>
      <c r="Y334" s="179"/>
      <c r="Z334" s="179"/>
      <c r="AA334" s="183"/>
      <c r="AT334" s="184" t="s">
        <v>216</v>
      </c>
      <c r="AU334" s="184" t="s">
        <v>87</v>
      </c>
      <c r="AV334" s="11" t="s">
        <v>82</v>
      </c>
      <c r="AW334" s="11" t="s">
        <v>32</v>
      </c>
      <c r="AX334" s="11" t="s">
        <v>75</v>
      </c>
      <c r="AY334" s="184" t="s">
        <v>192</v>
      </c>
    </row>
    <row r="335" spans="2:65" s="12" customFormat="1" ht="16.5" customHeight="1">
      <c r="B335" s="185"/>
      <c r="C335" s="186"/>
      <c r="D335" s="186"/>
      <c r="E335" s="187" t="s">
        <v>5</v>
      </c>
      <c r="F335" s="271" t="s">
        <v>1525</v>
      </c>
      <c r="G335" s="272"/>
      <c r="H335" s="272"/>
      <c r="I335" s="272"/>
      <c r="J335" s="186"/>
      <c r="K335" s="188">
        <v>1.665</v>
      </c>
      <c r="L335" s="186"/>
      <c r="M335" s="186"/>
      <c r="N335" s="186"/>
      <c r="O335" s="186"/>
      <c r="P335" s="186"/>
      <c r="Q335" s="186"/>
      <c r="R335" s="189"/>
      <c r="T335" s="190"/>
      <c r="U335" s="186"/>
      <c r="V335" s="186"/>
      <c r="W335" s="186"/>
      <c r="X335" s="186"/>
      <c r="Y335" s="186"/>
      <c r="Z335" s="186"/>
      <c r="AA335" s="191"/>
      <c r="AT335" s="192" t="s">
        <v>216</v>
      </c>
      <c r="AU335" s="192" t="s">
        <v>87</v>
      </c>
      <c r="AV335" s="12" t="s">
        <v>87</v>
      </c>
      <c r="AW335" s="12" t="s">
        <v>32</v>
      </c>
      <c r="AX335" s="12" t="s">
        <v>75</v>
      </c>
      <c r="AY335" s="192" t="s">
        <v>192</v>
      </c>
    </row>
    <row r="336" spans="2:65" s="12" customFormat="1" ht="16.5" customHeight="1">
      <c r="B336" s="185"/>
      <c r="C336" s="186"/>
      <c r="D336" s="186"/>
      <c r="E336" s="187" t="s">
        <v>5</v>
      </c>
      <c r="F336" s="271" t="s">
        <v>1526</v>
      </c>
      <c r="G336" s="272"/>
      <c r="H336" s="272"/>
      <c r="I336" s="272"/>
      <c r="J336" s="186"/>
      <c r="K336" s="188">
        <v>1.665</v>
      </c>
      <c r="L336" s="186"/>
      <c r="M336" s="186"/>
      <c r="N336" s="186"/>
      <c r="O336" s="186"/>
      <c r="P336" s="186"/>
      <c r="Q336" s="186"/>
      <c r="R336" s="189"/>
      <c r="T336" s="190"/>
      <c r="U336" s="186"/>
      <c r="V336" s="186"/>
      <c r="W336" s="186"/>
      <c r="X336" s="186"/>
      <c r="Y336" s="186"/>
      <c r="Z336" s="186"/>
      <c r="AA336" s="191"/>
      <c r="AT336" s="192" t="s">
        <v>216</v>
      </c>
      <c r="AU336" s="192" t="s">
        <v>87</v>
      </c>
      <c r="AV336" s="12" t="s">
        <v>87</v>
      </c>
      <c r="AW336" s="12" t="s">
        <v>32</v>
      </c>
      <c r="AX336" s="12" t="s">
        <v>75</v>
      </c>
      <c r="AY336" s="192" t="s">
        <v>192</v>
      </c>
    </row>
    <row r="337" spans="2:51" s="12" customFormat="1" ht="16.5" customHeight="1">
      <c r="B337" s="185"/>
      <c r="C337" s="186"/>
      <c r="D337" s="186"/>
      <c r="E337" s="187" t="s">
        <v>5</v>
      </c>
      <c r="F337" s="271" t="s">
        <v>1527</v>
      </c>
      <c r="G337" s="272"/>
      <c r="H337" s="272"/>
      <c r="I337" s="272"/>
      <c r="J337" s="186"/>
      <c r="K337" s="188">
        <v>1.89</v>
      </c>
      <c r="L337" s="186"/>
      <c r="M337" s="186"/>
      <c r="N337" s="186"/>
      <c r="O337" s="186"/>
      <c r="P337" s="186"/>
      <c r="Q337" s="186"/>
      <c r="R337" s="189"/>
      <c r="T337" s="190"/>
      <c r="U337" s="186"/>
      <c r="V337" s="186"/>
      <c r="W337" s="186"/>
      <c r="X337" s="186"/>
      <c r="Y337" s="186"/>
      <c r="Z337" s="186"/>
      <c r="AA337" s="191"/>
      <c r="AT337" s="192" t="s">
        <v>216</v>
      </c>
      <c r="AU337" s="192" t="s">
        <v>87</v>
      </c>
      <c r="AV337" s="12" t="s">
        <v>87</v>
      </c>
      <c r="AW337" s="12" t="s">
        <v>32</v>
      </c>
      <c r="AX337" s="12" t="s">
        <v>75</v>
      </c>
      <c r="AY337" s="192" t="s">
        <v>192</v>
      </c>
    </row>
    <row r="338" spans="2:51" s="12" customFormat="1" ht="16.5" customHeight="1">
      <c r="B338" s="185"/>
      <c r="C338" s="186"/>
      <c r="D338" s="186"/>
      <c r="E338" s="187" t="s">
        <v>5</v>
      </c>
      <c r="F338" s="271" t="s">
        <v>1528</v>
      </c>
      <c r="G338" s="272"/>
      <c r="H338" s="272"/>
      <c r="I338" s="272"/>
      <c r="J338" s="186"/>
      <c r="K338" s="188">
        <v>11.361000000000001</v>
      </c>
      <c r="L338" s="186"/>
      <c r="M338" s="186"/>
      <c r="N338" s="186"/>
      <c r="O338" s="186"/>
      <c r="P338" s="186"/>
      <c r="Q338" s="186"/>
      <c r="R338" s="189"/>
      <c r="T338" s="190"/>
      <c r="U338" s="186"/>
      <c r="V338" s="186"/>
      <c r="W338" s="186"/>
      <c r="X338" s="186"/>
      <c r="Y338" s="186"/>
      <c r="Z338" s="186"/>
      <c r="AA338" s="191"/>
      <c r="AT338" s="192" t="s">
        <v>216</v>
      </c>
      <c r="AU338" s="192" t="s">
        <v>87</v>
      </c>
      <c r="AV338" s="12" t="s">
        <v>87</v>
      </c>
      <c r="AW338" s="12" t="s">
        <v>32</v>
      </c>
      <c r="AX338" s="12" t="s">
        <v>75</v>
      </c>
      <c r="AY338" s="192" t="s">
        <v>192</v>
      </c>
    </row>
    <row r="339" spans="2:51" s="12" customFormat="1" ht="16.5" customHeight="1">
      <c r="B339" s="185"/>
      <c r="C339" s="186"/>
      <c r="D339" s="186"/>
      <c r="E339" s="187" t="s">
        <v>5</v>
      </c>
      <c r="F339" s="271" t="s">
        <v>1529</v>
      </c>
      <c r="G339" s="272"/>
      <c r="H339" s="272"/>
      <c r="I339" s="272"/>
      <c r="J339" s="186"/>
      <c r="K339" s="188">
        <v>7.85</v>
      </c>
      <c r="L339" s="186"/>
      <c r="M339" s="186"/>
      <c r="N339" s="186"/>
      <c r="O339" s="186"/>
      <c r="P339" s="186"/>
      <c r="Q339" s="186"/>
      <c r="R339" s="189"/>
      <c r="T339" s="190"/>
      <c r="U339" s="186"/>
      <c r="V339" s="186"/>
      <c r="W339" s="186"/>
      <c r="X339" s="186"/>
      <c r="Y339" s="186"/>
      <c r="Z339" s="186"/>
      <c r="AA339" s="191"/>
      <c r="AT339" s="192" t="s">
        <v>216</v>
      </c>
      <c r="AU339" s="192" t="s">
        <v>87</v>
      </c>
      <c r="AV339" s="12" t="s">
        <v>87</v>
      </c>
      <c r="AW339" s="12" t="s">
        <v>32</v>
      </c>
      <c r="AX339" s="12" t="s">
        <v>75</v>
      </c>
      <c r="AY339" s="192" t="s">
        <v>192</v>
      </c>
    </row>
    <row r="340" spans="2:51" s="12" customFormat="1" ht="16.5" customHeight="1">
      <c r="B340" s="185"/>
      <c r="C340" s="186"/>
      <c r="D340" s="186"/>
      <c r="E340" s="187" t="s">
        <v>5</v>
      </c>
      <c r="F340" s="271" t="s">
        <v>1530</v>
      </c>
      <c r="G340" s="272"/>
      <c r="H340" s="272"/>
      <c r="I340" s="272"/>
      <c r="J340" s="186"/>
      <c r="K340" s="188">
        <v>9.093</v>
      </c>
      <c r="L340" s="186"/>
      <c r="M340" s="186"/>
      <c r="N340" s="186"/>
      <c r="O340" s="186"/>
      <c r="P340" s="186"/>
      <c r="Q340" s="186"/>
      <c r="R340" s="189"/>
      <c r="T340" s="190"/>
      <c r="U340" s="186"/>
      <c r="V340" s="186"/>
      <c r="W340" s="186"/>
      <c r="X340" s="186"/>
      <c r="Y340" s="186"/>
      <c r="Z340" s="186"/>
      <c r="AA340" s="191"/>
      <c r="AT340" s="192" t="s">
        <v>216</v>
      </c>
      <c r="AU340" s="192" t="s">
        <v>87</v>
      </c>
      <c r="AV340" s="12" t="s">
        <v>87</v>
      </c>
      <c r="AW340" s="12" t="s">
        <v>32</v>
      </c>
      <c r="AX340" s="12" t="s">
        <v>75</v>
      </c>
      <c r="AY340" s="192" t="s">
        <v>192</v>
      </c>
    </row>
    <row r="341" spans="2:51" s="12" customFormat="1" ht="16.5" customHeight="1">
      <c r="B341" s="185"/>
      <c r="C341" s="186"/>
      <c r="D341" s="186"/>
      <c r="E341" s="187" t="s">
        <v>5</v>
      </c>
      <c r="F341" s="271" t="s">
        <v>1531</v>
      </c>
      <c r="G341" s="272"/>
      <c r="H341" s="272"/>
      <c r="I341" s="272"/>
      <c r="J341" s="186"/>
      <c r="K341" s="188">
        <v>14.596</v>
      </c>
      <c r="L341" s="186"/>
      <c r="M341" s="186"/>
      <c r="N341" s="186"/>
      <c r="O341" s="186"/>
      <c r="P341" s="186"/>
      <c r="Q341" s="186"/>
      <c r="R341" s="189"/>
      <c r="T341" s="190"/>
      <c r="U341" s="186"/>
      <c r="V341" s="186"/>
      <c r="W341" s="186"/>
      <c r="X341" s="186"/>
      <c r="Y341" s="186"/>
      <c r="Z341" s="186"/>
      <c r="AA341" s="191"/>
      <c r="AT341" s="192" t="s">
        <v>216</v>
      </c>
      <c r="AU341" s="192" t="s">
        <v>87</v>
      </c>
      <c r="AV341" s="12" t="s">
        <v>87</v>
      </c>
      <c r="AW341" s="12" t="s">
        <v>32</v>
      </c>
      <c r="AX341" s="12" t="s">
        <v>75</v>
      </c>
      <c r="AY341" s="192" t="s">
        <v>192</v>
      </c>
    </row>
    <row r="342" spans="2:51" s="11" customFormat="1" ht="16.5" customHeight="1">
      <c r="B342" s="178"/>
      <c r="C342" s="179"/>
      <c r="D342" s="179"/>
      <c r="E342" s="180" t="s">
        <v>5</v>
      </c>
      <c r="F342" s="273" t="s">
        <v>1532</v>
      </c>
      <c r="G342" s="274"/>
      <c r="H342" s="274"/>
      <c r="I342" s="274"/>
      <c r="J342" s="179"/>
      <c r="K342" s="180" t="s">
        <v>5</v>
      </c>
      <c r="L342" s="179"/>
      <c r="M342" s="179"/>
      <c r="N342" s="179"/>
      <c r="O342" s="179"/>
      <c r="P342" s="179"/>
      <c r="Q342" s="179"/>
      <c r="R342" s="181"/>
      <c r="T342" s="182"/>
      <c r="U342" s="179"/>
      <c r="V342" s="179"/>
      <c r="W342" s="179"/>
      <c r="X342" s="179"/>
      <c r="Y342" s="179"/>
      <c r="Z342" s="179"/>
      <c r="AA342" s="183"/>
      <c r="AT342" s="184" t="s">
        <v>216</v>
      </c>
      <c r="AU342" s="184" t="s">
        <v>87</v>
      </c>
      <c r="AV342" s="11" t="s">
        <v>82</v>
      </c>
      <c r="AW342" s="11" t="s">
        <v>32</v>
      </c>
      <c r="AX342" s="11" t="s">
        <v>75</v>
      </c>
      <c r="AY342" s="184" t="s">
        <v>192</v>
      </c>
    </row>
    <row r="343" spans="2:51" s="12" customFormat="1" ht="38.25" customHeight="1">
      <c r="B343" s="185"/>
      <c r="C343" s="186"/>
      <c r="D343" s="186"/>
      <c r="E343" s="187" t="s">
        <v>5</v>
      </c>
      <c r="F343" s="271" t="s">
        <v>1533</v>
      </c>
      <c r="G343" s="272"/>
      <c r="H343" s="272"/>
      <c r="I343" s="272"/>
      <c r="J343" s="186"/>
      <c r="K343" s="188">
        <v>-6.4820000000000002</v>
      </c>
      <c r="L343" s="186"/>
      <c r="M343" s="186"/>
      <c r="N343" s="186"/>
      <c r="O343" s="186"/>
      <c r="P343" s="186"/>
      <c r="Q343" s="186"/>
      <c r="R343" s="189"/>
      <c r="T343" s="190"/>
      <c r="U343" s="186"/>
      <c r="V343" s="186"/>
      <c r="W343" s="186"/>
      <c r="X343" s="186"/>
      <c r="Y343" s="186"/>
      <c r="Z343" s="186"/>
      <c r="AA343" s="191"/>
      <c r="AT343" s="192" t="s">
        <v>216</v>
      </c>
      <c r="AU343" s="192" t="s">
        <v>87</v>
      </c>
      <c r="AV343" s="12" t="s">
        <v>87</v>
      </c>
      <c r="AW343" s="12" t="s">
        <v>32</v>
      </c>
      <c r="AX343" s="12" t="s">
        <v>75</v>
      </c>
      <c r="AY343" s="192" t="s">
        <v>192</v>
      </c>
    </row>
    <row r="344" spans="2:51" s="14" customFormat="1" ht="16.5" customHeight="1">
      <c r="B344" s="201"/>
      <c r="C344" s="202"/>
      <c r="D344" s="202"/>
      <c r="E344" s="203" t="s">
        <v>5</v>
      </c>
      <c r="F344" s="282" t="s">
        <v>398</v>
      </c>
      <c r="G344" s="283"/>
      <c r="H344" s="283"/>
      <c r="I344" s="283"/>
      <c r="J344" s="202"/>
      <c r="K344" s="204">
        <v>93.576999999999998</v>
      </c>
      <c r="L344" s="202"/>
      <c r="M344" s="202"/>
      <c r="N344" s="202"/>
      <c r="O344" s="202"/>
      <c r="P344" s="202"/>
      <c r="Q344" s="202"/>
      <c r="R344" s="205"/>
      <c r="T344" s="206"/>
      <c r="U344" s="202"/>
      <c r="V344" s="202"/>
      <c r="W344" s="202"/>
      <c r="X344" s="202"/>
      <c r="Y344" s="202"/>
      <c r="Z344" s="202"/>
      <c r="AA344" s="207"/>
      <c r="AT344" s="208" t="s">
        <v>216</v>
      </c>
      <c r="AU344" s="208" t="s">
        <v>87</v>
      </c>
      <c r="AV344" s="14" t="s">
        <v>202</v>
      </c>
      <c r="AW344" s="14" t="s">
        <v>32</v>
      </c>
      <c r="AX344" s="14" t="s">
        <v>75</v>
      </c>
      <c r="AY344" s="208" t="s">
        <v>192</v>
      </c>
    </row>
    <row r="345" spans="2:51" s="11" customFormat="1" ht="16.5" customHeight="1">
      <c r="B345" s="178"/>
      <c r="C345" s="179"/>
      <c r="D345" s="179"/>
      <c r="E345" s="180" t="s">
        <v>5</v>
      </c>
      <c r="F345" s="273" t="s">
        <v>1373</v>
      </c>
      <c r="G345" s="274"/>
      <c r="H345" s="274"/>
      <c r="I345" s="274"/>
      <c r="J345" s="179"/>
      <c r="K345" s="180" t="s">
        <v>5</v>
      </c>
      <c r="L345" s="179"/>
      <c r="M345" s="179"/>
      <c r="N345" s="179"/>
      <c r="O345" s="179"/>
      <c r="P345" s="179"/>
      <c r="Q345" s="179"/>
      <c r="R345" s="181"/>
      <c r="T345" s="182"/>
      <c r="U345" s="179"/>
      <c r="V345" s="179"/>
      <c r="W345" s="179"/>
      <c r="X345" s="179"/>
      <c r="Y345" s="179"/>
      <c r="Z345" s="179"/>
      <c r="AA345" s="183"/>
      <c r="AT345" s="184" t="s">
        <v>216</v>
      </c>
      <c r="AU345" s="184" t="s">
        <v>87</v>
      </c>
      <c r="AV345" s="11" t="s">
        <v>82</v>
      </c>
      <c r="AW345" s="11" t="s">
        <v>32</v>
      </c>
      <c r="AX345" s="11" t="s">
        <v>75</v>
      </c>
      <c r="AY345" s="184" t="s">
        <v>192</v>
      </c>
    </row>
    <row r="346" spans="2:51" s="11" customFormat="1" ht="16.5" customHeight="1">
      <c r="B346" s="178"/>
      <c r="C346" s="179"/>
      <c r="D346" s="179"/>
      <c r="E346" s="180" t="s">
        <v>5</v>
      </c>
      <c r="F346" s="273" t="s">
        <v>361</v>
      </c>
      <c r="G346" s="274"/>
      <c r="H346" s="274"/>
      <c r="I346" s="274"/>
      <c r="J346" s="179"/>
      <c r="K346" s="180" t="s">
        <v>5</v>
      </c>
      <c r="L346" s="179"/>
      <c r="M346" s="179"/>
      <c r="N346" s="179"/>
      <c r="O346" s="179"/>
      <c r="P346" s="179"/>
      <c r="Q346" s="179"/>
      <c r="R346" s="181"/>
      <c r="T346" s="182"/>
      <c r="U346" s="179"/>
      <c r="V346" s="179"/>
      <c r="W346" s="179"/>
      <c r="X346" s="179"/>
      <c r="Y346" s="179"/>
      <c r="Z346" s="179"/>
      <c r="AA346" s="183"/>
      <c r="AT346" s="184" t="s">
        <v>216</v>
      </c>
      <c r="AU346" s="184" t="s">
        <v>87</v>
      </c>
      <c r="AV346" s="11" t="s">
        <v>82</v>
      </c>
      <c r="AW346" s="11" t="s">
        <v>32</v>
      </c>
      <c r="AX346" s="11" t="s">
        <v>75</v>
      </c>
      <c r="AY346" s="184" t="s">
        <v>192</v>
      </c>
    </row>
    <row r="347" spans="2:51" s="12" customFormat="1" ht="16.5" customHeight="1">
      <c r="B347" s="185"/>
      <c r="C347" s="186"/>
      <c r="D347" s="186"/>
      <c r="E347" s="187" t="s">
        <v>5</v>
      </c>
      <c r="F347" s="271" t="s">
        <v>1534</v>
      </c>
      <c r="G347" s="272"/>
      <c r="H347" s="272"/>
      <c r="I347" s="272"/>
      <c r="J347" s="186"/>
      <c r="K347" s="188">
        <v>4.4550000000000001</v>
      </c>
      <c r="L347" s="186"/>
      <c r="M347" s="186"/>
      <c r="N347" s="186"/>
      <c r="O347" s="186"/>
      <c r="P347" s="186"/>
      <c r="Q347" s="186"/>
      <c r="R347" s="189"/>
      <c r="T347" s="190"/>
      <c r="U347" s="186"/>
      <c r="V347" s="186"/>
      <c r="W347" s="186"/>
      <c r="X347" s="186"/>
      <c r="Y347" s="186"/>
      <c r="Z347" s="186"/>
      <c r="AA347" s="191"/>
      <c r="AT347" s="192" t="s">
        <v>216</v>
      </c>
      <c r="AU347" s="192" t="s">
        <v>87</v>
      </c>
      <c r="AV347" s="12" t="s">
        <v>87</v>
      </c>
      <c r="AW347" s="12" t="s">
        <v>32</v>
      </c>
      <c r="AX347" s="12" t="s">
        <v>75</v>
      </c>
      <c r="AY347" s="192" t="s">
        <v>192</v>
      </c>
    </row>
    <row r="348" spans="2:51" s="12" customFormat="1" ht="16.5" customHeight="1">
      <c r="B348" s="185"/>
      <c r="C348" s="186"/>
      <c r="D348" s="186"/>
      <c r="E348" s="187" t="s">
        <v>5</v>
      </c>
      <c r="F348" s="271" t="s">
        <v>1535</v>
      </c>
      <c r="G348" s="272"/>
      <c r="H348" s="272"/>
      <c r="I348" s="272"/>
      <c r="J348" s="186"/>
      <c r="K348" s="188">
        <v>8.2949999999999999</v>
      </c>
      <c r="L348" s="186"/>
      <c r="M348" s="186"/>
      <c r="N348" s="186"/>
      <c r="O348" s="186"/>
      <c r="P348" s="186"/>
      <c r="Q348" s="186"/>
      <c r="R348" s="189"/>
      <c r="T348" s="190"/>
      <c r="U348" s="186"/>
      <c r="V348" s="186"/>
      <c r="W348" s="186"/>
      <c r="X348" s="186"/>
      <c r="Y348" s="186"/>
      <c r="Z348" s="186"/>
      <c r="AA348" s="191"/>
      <c r="AT348" s="192" t="s">
        <v>216</v>
      </c>
      <c r="AU348" s="192" t="s">
        <v>87</v>
      </c>
      <c r="AV348" s="12" t="s">
        <v>87</v>
      </c>
      <c r="AW348" s="12" t="s">
        <v>32</v>
      </c>
      <c r="AX348" s="12" t="s">
        <v>75</v>
      </c>
      <c r="AY348" s="192" t="s">
        <v>192</v>
      </c>
    </row>
    <row r="349" spans="2:51" s="12" customFormat="1" ht="16.5" customHeight="1">
      <c r="B349" s="185"/>
      <c r="C349" s="186"/>
      <c r="D349" s="186"/>
      <c r="E349" s="187" t="s">
        <v>5</v>
      </c>
      <c r="F349" s="271" t="s">
        <v>1536</v>
      </c>
      <c r="G349" s="272"/>
      <c r="H349" s="272"/>
      <c r="I349" s="272"/>
      <c r="J349" s="186"/>
      <c r="K349" s="188">
        <v>4.851</v>
      </c>
      <c r="L349" s="186"/>
      <c r="M349" s="186"/>
      <c r="N349" s="186"/>
      <c r="O349" s="186"/>
      <c r="P349" s="186"/>
      <c r="Q349" s="186"/>
      <c r="R349" s="189"/>
      <c r="T349" s="190"/>
      <c r="U349" s="186"/>
      <c r="V349" s="186"/>
      <c r="W349" s="186"/>
      <c r="X349" s="186"/>
      <c r="Y349" s="186"/>
      <c r="Z349" s="186"/>
      <c r="AA349" s="191"/>
      <c r="AT349" s="192" t="s">
        <v>216</v>
      </c>
      <c r="AU349" s="192" t="s">
        <v>87</v>
      </c>
      <c r="AV349" s="12" t="s">
        <v>87</v>
      </c>
      <c r="AW349" s="12" t="s">
        <v>32</v>
      </c>
      <c r="AX349" s="12" t="s">
        <v>75</v>
      </c>
      <c r="AY349" s="192" t="s">
        <v>192</v>
      </c>
    </row>
    <row r="350" spans="2:51" s="11" customFormat="1" ht="16.5" customHeight="1">
      <c r="B350" s="178"/>
      <c r="C350" s="179"/>
      <c r="D350" s="179"/>
      <c r="E350" s="180" t="s">
        <v>5</v>
      </c>
      <c r="F350" s="273" t="s">
        <v>363</v>
      </c>
      <c r="G350" s="274"/>
      <c r="H350" s="274"/>
      <c r="I350" s="274"/>
      <c r="J350" s="179"/>
      <c r="K350" s="180" t="s">
        <v>5</v>
      </c>
      <c r="L350" s="179"/>
      <c r="M350" s="179"/>
      <c r="N350" s="179"/>
      <c r="O350" s="179"/>
      <c r="P350" s="179"/>
      <c r="Q350" s="179"/>
      <c r="R350" s="181"/>
      <c r="T350" s="182"/>
      <c r="U350" s="179"/>
      <c r="V350" s="179"/>
      <c r="W350" s="179"/>
      <c r="X350" s="179"/>
      <c r="Y350" s="179"/>
      <c r="Z350" s="179"/>
      <c r="AA350" s="183"/>
      <c r="AT350" s="184" t="s">
        <v>216</v>
      </c>
      <c r="AU350" s="184" t="s">
        <v>87</v>
      </c>
      <c r="AV350" s="11" t="s">
        <v>82</v>
      </c>
      <c r="AW350" s="11" t="s">
        <v>32</v>
      </c>
      <c r="AX350" s="11" t="s">
        <v>75</v>
      </c>
      <c r="AY350" s="184" t="s">
        <v>192</v>
      </c>
    </row>
    <row r="351" spans="2:51" s="12" customFormat="1" ht="16.5" customHeight="1">
      <c r="B351" s="185"/>
      <c r="C351" s="186"/>
      <c r="D351" s="186"/>
      <c r="E351" s="187" t="s">
        <v>5</v>
      </c>
      <c r="F351" s="271" t="s">
        <v>1537</v>
      </c>
      <c r="G351" s="272"/>
      <c r="H351" s="272"/>
      <c r="I351" s="272"/>
      <c r="J351" s="186"/>
      <c r="K351" s="188">
        <v>1.2</v>
      </c>
      <c r="L351" s="186"/>
      <c r="M351" s="186"/>
      <c r="N351" s="186"/>
      <c r="O351" s="186"/>
      <c r="P351" s="186"/>
      <c r="Q351" s="186"/>
      <c r="R351" s="189"/>
      <c r="T351" s="190"/>
      <c r="U351" s="186"/>
      <c r="V351" s="186"/>
      <c r="W351" s="186"/>
      <c r="X351" s="186"/>
      <c r="Y351" s="186"/>
      <c r="Z351" s="186"/>
      <c r="AA351" s="191"/>
      <c r="AT351" s="192" t="s">
        <v>216</v>
      </c>
      <c r="AU351" s="192" t="s">
        <v>87</v>
      </c>
      <c r="AV351" s="12" t="s">
        <v>87</v>
      </c>
      <c r="AW351" s="12" t="s">
        <v>32</v>
      </c>
      <c r="AX351" s="12" t="s">
        <v>75</v>
      </c>
      <c r="AY351" s="192" t="s">
        <v>192</v>
      </c>
    </row>
    <row r="352" spans="2:51" s="12" customFormat="1" ht="16.5" customHeight="1">
      <c r="B352" s="185"/>
      <c r="C352" s="186"/>
      <c r="D352" s="186"/>
      <c r="E352" s="187" t="s">
        <v>5</v>
      </c>
      <c r="F352" s="271" t="s">
        <v>1538</v>
      </c>
      <c r="G352" s="272"/>
      <c r="H352" s="272"/>
      <c r="I352" s="272"/>
      <c r="J352" s="186"/>
      <c r="K352" s="188">
        <v>1.2</v>
      </c>
      <c r="L352" s="186"/>
      <c r="M352" s="186"/>
      <c r="N352" s="186"/>
      <c r="O352" s="186"/>
      <c r="P352" s="186"/>
      <c r="Q352" s="186"/>
      <c r="R352" s="189"/>
      <c r="T352" s="190"/>
      <c r="U352" s="186"/>
      <c r="V352" s="186"/>
      <c r="W352" s="186"/>
      <c r="X352" s="186"/>
      <c r="Y352" s="186"/>
      <c r="Z352" s="186"/>
      <c r="AA352" s="191"/>
      <c r="AT352" s="192" t="s">
        <v>216</v>
      </c>
      <c r="AU352" s="192" t="s">
        <v>87</v>
      </c>
      <c r="AV352" s="12" t="s">
        <v>87</v>
      </c>
      <c r="AW352" s="12" t="s">
        <v>32</v>
      </c>
      <c r="AX352" s="12" t="s">
        <v>75</v>
      </c>
      <c r="AY352" s="192" t="s">
        <v>192</v>
      </c>
    </row>
    <row r="353" spans="2:65" s="12" customFormat="1" ht="16.5" customHeight="1">
      <c r="B353" s="185"/>
      <c r="C353" s="186"/>
      <c r="D353" s="186"/>
      <c r="E353" s="187" t="s">
        <v>5</v>
      </c>
      <c r="F353" s="271" t="s">
        <v>1539</v>
      </c>
      <c r="G353" s="272"/>
      <c r="H353" s="272"/>
      <c r="I353" s="272"/>
      <c r="J353" s="186"/>
      <c r="K353" s="188">
        <v>4.0529999999999999</v>
      </c>
      <c r="L353" s="186"/>
      <c r="M353" s="186"/>
      <c r="N353" s="186"/>
      <c r="O353" s="186"/>
      <c r="P353" s="186"/>
      <c r="Q353" s="186"/>
      <c r="R353" s="189"/>
      <c r="T353" s="190"/>
      <c r="U353" s="186"/>
      <c r="V353" s="186"/>
      <c r="W353" s="186"/>
      <c r="X353" s="186"/>
      <c r="Y353" s="186"/>
      <c r="Z353" s="186"/>
      <c r="AA353" s="191"/>
      <c r="AT353" s="192" t="s">
        <v>216</v>
      </c>
      <c r="AU353" s="192" t="s">
        <v>87</v>
      </c>
      <c r="AV353" s="12" t="s">
        <v>87</v>
      </c>
      <c r="AW353" s="12" t="s">
        <v>32</v>
      </c>
      <c r="AX353" s="12" t="s">
        <v>75</v>
      </c>
      <c r="AY353" s="192" t="s">
        <v>192</v>
      </c>
    </row>
    <row r="354" spans="2:65" s="12" customFormat="1" ht="16.5" customHeight="1">
      <c r="B354" s="185"/>
      <c r="C354" s="186"/>
      <c r="D354" s="186"/>
      <c r="E354" s="187" t="s">
        <v>5</v>
      </c>
      <c r="F354" s="271" t="s">
        <v>1540</v>
      </c>
      <c r="G354" s="272"/>
      <c r="H354" s="272"/>
      <c r="I354" s="272"/>
      <c r="J354" s="186"/>
      <c r="K354" s="188">
        <v>3.8010000000000002</v>
      </c>
      <c r="L354" s="186"/>
      <c r="M354" s="186"/>
      <c r="N354" s="186"/>
      <c r="O354" s="186"/>
      <c r="P354" s="186"/>
      <c r="Q354" s="186"/>
      <c r="R354" s="189"/>
      <c r="T354" s="190"/>
      <c r="U354" s="186"/>
      <c r="V354" s="186"/>
      <c r="W354" s="186"/>
      <c r="X354" s="186"/>
      <c r="Y354" s="186"/>
      <c r="Z354" s="186"/>
      <c r="AA354" s="191"/>
      <c r="AT354" s="192" t="s">
        <v>216</v>
      </c>
      <c r="AU354" s="192" t="s">
        <v>87</v>
      </c>
      <c r="AV354" s="12" t="s">
        <v>87</v>
      </c>
      <c r="AW354" s="12" t="s">
        <v>32</v>
      </c>
      <c r="AX354" s="12" t="s">
        <v>75</v>
      </c>
      <c r="AY354" s="192" t="s">
        <v>192</v>
      </c>
    </row>
    <row r="355" spans="2:65" s="11" customFormat="1" ht="16.5" customHeight="1">
      <c r="B355" s="178"/>
      <c r="C355" s="179"/>
      <c r="D355" s="179"/>
      <c r="E355" s="180" t="s">
        <v>5</v>
      </c>
      <c r="F355" s="273" t="s">
        <v>1541</v>
      </c>
      <c r="G355" s="274"/>
      <c r="H355" s="274"/>
      <c r="I355" s="274"/>
      <c r="J355" s="179"/>
      <c r="K355" s="180" t="s">
        <v>5</v>
      </c>
      <c r="L355" s="179"/>
      <c r="M355" s="179"/>
      <c r="N355" s="179"/>
      <c r="O355" s="179"/>
      <c r="P355" s="179"/>
      <c r="Q355" s="179"/>
      <c r="R355" s="181"/>
      <c r="T355" s="182"/>
      <c r="U355" s="179"/>
      <c r="V355" s="179"/>
      <c r="W355" s="179"/>
      <c r="X355" s="179"/>
      <c r="Y355" s="179"/>
      <c r="Z355" s="179"/>
      <c r="AA355" s="183"/>
      <c r="AT355" s="184" t="s">
        <v>216</v>
      </c>
      <c r="AU355" s="184" t="s">
        <v>87</v>
      </c>
      <c r="AV355" s="11" t="s">
        <v>82</v>
      </c>
      <c r="AW355" s="11" t="s">
        <v>32</v>
      </c>
      <c r="AX355" s="11" t="s">
        <v>75</v>
      </c>
      <c r="AY355" s="184" t="s">
        <v>192</v>
      </c>
    </row>
    <row r="356" spans="2:65" s="12" customFormat="1" ht="16.5" customHeight="1">
      <c r="B356" s="185"/>
      <c r="C356" s="186"/>
      <c r="D356" s="186"/>
      <c r="E356" s="187" t="s">
        <v>5</v>
      </c>
      <c r="F356" s="271" t="s">
        <v>1542</v>
      </c>
      <c r="G356" s="272"/>
      <c r="H356" s="272"/>
      <c r="I356" s="272"/>
      <c r="J356" s="186"/>
      <c r="K356" s="188">
        <v>-3.15</v>
      </c>
      <c r="L356" s="186"/>
      <c r="M356" s="186"/>
      <c r="N356" s="186"/>
      <c r="O356" s="186"/>
      <c r="P356" s="186"/>
      <c r="Q356" s="186"/>
      <c r="R356" s="189"/>
      <c r="T356" s="190"/>
      <c r="U356" s="186"/>
      <c r="V356" s="186"/>
      <c r="W356" s="186"/>
      <c r="X356" s="186"/>
      <c r="Y356" s="186"/>
      <c r="Z356" s="186"/>
      <c r="AA356" s="191"/>
      <c r="AT356" s="192" t="s">
        <v>216</v>
      </c>
      <c r="AU356" s="192" t="s">
        <v>87</v>
      </c>
      <c r="AV356" s="12" t="s">
        <v>87</v>
      </c>
      <c r="AW356" s="12" t="s">
        <v>32</v>
      </c>
      <c r="AX356" s="12" t="s">
        <v>75</v>
      </c>
      <c r="AY356" s="192" t="s">
        <v>192</v>
      </c>
    </row>
    <row r="357" spans="2:65" s="14" customFormat="1" ht="16.5" customHeight="1">
      <c r="B357" s="201"/>
      <c r="C357" s="202"/>
      <c r="D357" s="202"/>
      <c r="E357" s="203" t="s">
        <v>5</v>
      </c>
      <c r="F357" s="282" t="s">
        <v>398</v>
      </c>
      <c r="G357" s="283"/>
      <c r="H357" s="283"/>
      <c r="I357" s="283"/>
      <c r="J357" s="202"/>
      <c r="K357" s="204">
        <v>24.704999999999998</v>
      </c>
      <c r="L357" s="202"/>
      <c r="M357" s="202"/>
      <c r="N357" s="202"/>
      <c r="O357" s="202"/>
      <c r="P357" s="202"/>
      <c r="Q357" s="202"/>
      <c r="R357" s="205"/>
      <c r="T357" s="206"/>
      <c r="U357" s="202"/>
      <c r="V357" s="202"/>
      <c r="W357" s="202"/>
      <c r="X357" s="202"/>
      <c r="Y357" s="202"/>
      <c r="Z357" s="202"/>
      <c r="AA357" s="207"/>
      <c r="AT357" s="208" t="s">
        <v>216</v>
      </c>
      <c r="AU357" s="208" t="s">
        <v>87</v>
      </c>
      <c r="AV357" s="14" t="s">
        <v>202</v>
      </c>
      <c r="AW357" s="14" t="s">
        <v>32</v>
      </c>
      <c r="AX357" s="14" t="s">
        <v>75</v>
      </c>
      <c r="AY357" s="208" t="s">
        <v>192</v>
      </c>
    </row>
    <row r="358" spans="2:65" s="13" customFormat="1" ht="16.5" customHeight="1">
      <c r="B358" s="193"/>
      <c r="C358" s="194"/>
      <c r="D358" s="194"/>
      <c r="E358" s="195" t="s">
        <v>5</v>
      </c>
      <c r="F358" s="275" t="s">
        <v>249</v>
      </c>
      <c r="G358" s="276"/>
      <c r="H358" s="276"/>
      <c r="I358" s="276"/>
      <c r="J358" s="194"/>
      <c r="K358" s="196">
        <v>118.282</v>
      </c>
      <c r="L358" s="194"/>
      <c r="M358" s="194"/>
      <c r="N358" s="194"/>
      <c r="O358" s="194"/>
      <c r="P358" s="194"/>
      <c r="Q358" s="194"/>
      <c r="R358" s="197"/>
      <c r="T358" s="198"/>
      <c r="U358" s="194"/>
      <c r="V358" s="194"/>
      <c r="W358" s="194"/>
      <c r="X358" s="194"/>
      <c r="Y358" s="194"/>
      <c r="Z358" s="194"/>
      <c r="AA358" s="199"/>
      <c r="AT358" s="200" t="s">
        <v>216</v>
      </c>
      <c r="AU358" s="200" t="s">
        <v>87</v>
      </c>
      <c r="AV358" s="13" t="s">
        <v>197</v>
      </c>
      <c r="AW358" s="13" t="s">
        <v>32</v>
      </c>
      <c r="AX358" s="13" t="s">
        <v>82</v>
      </c>
      <c r="AY358" s="200" t="s">
        <v>192</v>
      </c>
    </row>
    <row r="359" spans="2:65" s="1" customFormat="1" ht="25.5" customHeight="1">
      <c r="B359" s="142"/>
      <c r="C359" s="215" t="s">
        <v>495</v>
      </c>
      <c r="D359" s="215" t="s">
        <v>656</v>
      </c>
      <c r="E359" s="216" t="s">
        <v>1543</v>
      </c>
      <c r="F359" s="321" t="s">
        <v>1544</v>
      </c>
      <c r="G359" s="321"/>
      <c r="H359" s="321"/>
      <c r="I359" s="321"/>
      <c r="J359" s="217" t="s">
        <v>196</v>
      </c>
      <c r="K359" s="218">
        <v>121.761</v>
      </c>
      <c r="L359" s="319">
        <v>0</v>
      </c>
      <c r="M359" s="319"/>
      <c r="N359" s="320">
        <f>ROUND(L359*K359,2)</f>
        <v>0</v>
      </c>
      <c r="O359" s="267"/>
      <c r="P359" s="267"/>
      <c r="Q359" s="267"/>
      <c r="R359" s="145"/>
      <c r="T359" s="175" t="s">
        <v>5</v>
      </c>
      <c r="U359" s="48" t="s">
        <v>42</v>
      </c>
      <c r="V359" s="40"/>
      <c r="W359" s="176">
        <f>V359*K359</f>
        <v>0</v>
      </c>
      <c r="X359" s="176">
        <v>0.02</v>
      </c>
      <c r="Y359" s="176">
        <f>X359*K359</f>
        <v>2.4352200000000002</v>
      </c>
      <c r="Z359" s="176">
        <v>0</v>
      </c>
      <c r="AA359" s="177">
        <f>Z359*K359</f>
        <v>0</v>
      </c>
      <c r="AR359" s="23" t="s">
        <v>436</v>
      </c>
      <c r="AT359" s="23" t="s">
        <v>656</v>
      </c>
      <c r="AU359" s="23" t="s">
        <v>87</v>
      </c>
      <c r="AY359" s="23" t="s">
        <v>192</v>
      </c>
      <c r="BE359" s="118">
        <f>IF(U359="základná",N359,0)</f>
        <v>0</v>
      </c>
      <c r="BF359" s="118">
        <f>IF(U359="znížená",N359,0)</f>
        <v>0</v>
      </c>
      <c r="BG359" s="118">
        <f>IF(U359="zákl. prenesená",N359,0)</f>
        <v>0</v>
      </c>
      <c r="BH359" s="118">
        <f>IF(U359="zníž. prenesená",N359,0)</f>
        <v>0</v>
      </c>
      <c r="BI359" s="118">
        <f>IF(U359="nulová",N359,0)</f>
        <v>0</v>
      </c>
      <c r="BJ359" s="23" t="s">
        <v>87</v>
      </c>
      <c r="BK359" s="118">
        <f>ROUND(L359*K359,2)</f>
        <v>0</v>
      </c>
      <c r="BL359" s="23" t="s">
        <v>294</v>
      </c>
      <c r="BM359" s="23" t="s">
        <v>1545</v>
      </c>
    </row>
    <row r="360" spans="2:65" s="1" customFormat="1" ht="25.5" customHeight="1">
      <c r="B360" s="142"/>
      <c r="C360" s="171" t="s">
        <v>502</v>
      </c>
      <c r="D360" s="171" t="s">
        <v>193</v>
      </c>
      <c r="E360" s="172" t="s">
        <v>1546</v>
      </c>
      <c r="F360" s="268" t="s">
        <v>1547</v>
      </c>
      <c r="G360" s="268"/>
      <c r="H360" s="268"/>
      <c r="I360" s="268"/>
      <c r="J360" s="173" t="s">
        <v>208</v>
      </c>
      <c r="K360" s="174">
        <v>7.3</v>
      </c>
      <c r="L360" s="277">
        <v>0</v>
      </c>
      <c r="M360" s="277"/>
      <c r="N360" s="267">
        <f>ROUND(L360*K360,2)</f>
        <v>0</v>
      </c>
      <c r="O360" s="267"/>
      <c r="P360" s="267"/>
      <c r="Q360" s="267"/>
      <c r="R360" s="145"/>
      <c r="T360" s="175" t="s">
        <v>5</v>
      </c>
      <c r="U360" s="48" t="s">
        <v>42</v>
      </c>
      <c r="V360" s="40"/>
      <c r="W360" s="176">
        <f>V360*K360</f>
        <v>0</v>
      </c>
      <c r="X360" s="176">
        <v>0</v>
      </c>
      <c r="Y360" s="176">
        <f>X360*K360</f>
        <v>0</v>
      </c>
      <c r="Z360" s="176">
        <v>0</v>
      </c>
      <c r="AA360" s="177">
        <f>Z360*K360</f>
        <v>0</v>
      </c>
      <c r="AR360" s="23" t="s">
        <v>294</v>
      </c>
      <c r="AT360" s="23" t="s">
        <v>193</v>
      </c>
      <c r="AU360" s="23" t="s">
        <v>87</v>
      </c>
      <c r="AY360" s="23" t="s">
        <v>192</v>
      </c>
      <c r="BE360" s="118">
        <f>IF(U360="základná",N360,0)</f>
        <v>0</v>
      </c>
      <c r="BF360" s="118">
        <f>IF(U360="znížená",N360,0)</f>
        <v>0</v>
      </c>
      <c r="BG360" s="118">
        <f>IF(U360="zákl. prenesená",N360,0)</f>
        <v>0</v>
      </c>
      <c r="BH360" s="118">
        <f>IF(U360="zníž. prenesená",N360,0)</f>
        <v>0</v>
      </c>
      <c r="BI360" s="118">
        <f>IF(U360="nulová",N360,0)</f>
        <v>0</v>
      </c>
      <c r="BJ360" s="23" t="s">
        <v>87</v>
      </c>
      <c r="BK360" s="118">
        <f>ROUND(L360*K360,2)</f>
        <v>0</v>
      </c>
      <c r="BL360" s="23" t="s">
        <v>294</v>
      </c>
      <c r="BM360" s="23" t="s">
        <v>1548</v>
      </c>
    </row>
    <row r="361" spans="2:65" s="10" customFormat="1" ht="29.85" customHeight="1">
      <c r="B361" s="160"/>
      <c r="C361" s="161"/>
      <c r="D361" s="170" t="s">
        <v>781</v>
      </c>
      <c r="E361" s="170"/>
      <c r="F361" s="170"/>
      <c r="G361" s="170"/>
      <c r="H361" s="170"/>
      <c r="I361" s="170"/>
      <c r="J361" s="170"/>
      <c r="K361" s="170"/>
      <c r="L361" s="170"/>
      <c r="M361" s="170"/>
      <c r="N361" s="315">
        <f>BK361</f>
        <v>0</v>
      </c>
      <c r="O361" s="316"/>
      <c r="P361" s="316"/>
      <c r="Q361" s="316"/>
      <c r="R361" s="163"/>
      <c r="T361" s="164"/>
      <c r="U361" s="161"/>
      <c r="V361" s="161"/>
      <c r="W361" s="165">
        <f>SUM(W362:W370)</f>
        <v>0</v>
      </c>
      <c r="X361" s="161"/>
      <c r="Y361" s="165">
        <f>SUM(Y362:Y370)</f>
        <v>0.46123500000000001</v>
      </c>
      <c r="Z361" s="161"/>
      <c r="AA361" s="166">
        <f>SUM(AA362:AA370)</f>
        <v>0</v>
      </c>
      <c r="AR361" s="167" t="s">
        <v>87</v>
      </c>
      <c r="AT361" s="168" t="s">
        <v>74</v>
      </c>
      <c r="AU361" s="168" t="s">
        <v>82</v>
      </c>
      <c r="AY361" s="167" t="s">
        <v>192</v>
      </c>
      <c r="BK361" s="169">
        <f>SUM(BK362:BK370)</f>
        <v>0</v>
      </c>
    </row>
    <row r="362" spans="2:65" s="1" customFormat="1" ht="38.25" customHeight="1">
      <c r="B362" s="142"/>
      <c r="C362" s="171" t="s">
        <v>506</v>
      </c>
      <c r="D362" s="171" t="s">
        <v>193</v>
      </c>
      <c r="E362" s="172" t="s">
        <v>1549</v>
      </c>
      <c r="F362" s="268" t="s">
        <v>1550</v>
      </c>
      <c r="G362" s="268"/>
      <c r="H362" s="268"/>
      <c r="I362" s="268"/>
      <c r="J362" s="173" t="s">
        <v>196</v>
      </c>
      <c r="K362" s="174">
        <v>768.72500000000002</v>
      </c>
      <c r="L362" s="277">
        <v>0</v>
      </c>
      <c r="M362" s="277"/>
      <c r="N362" s="267">
        <f>ROUND(L362*K362,2)</f>
        <v>0</v>
      </c>
      <c r="O362" s="267"/>
      <c r="P362" s="267"/>
      <c r="Q362" s="267"/>
      <c r="R362" s="145"/>
      <c r="T362" s="175" t="s">
        <v>5</v>
      </c>
      <c r="U362" s="48" t="s">
        <v>42</v>
      </c>
      <c r="V362" s="40"/>
      <c r="W362" s="176">
        <f>V362*K362</f>
        <v>0</v>
      </c>
      <c r="X362" s="176">
        <v>2.7999999999999998E-4</v>
      </c>
      <c r="Y362" s="176">
        <f>X362*K362</f>
        <v>0.21524299999999999</v>
      </c>
      <c r="Z362" s="176">
        <v>0</v>
      </c>
      <c r="AA362" s="177">
        <f>Z362*K362</f>
        <v>0</v>
      </c>
      <c r="AR362" s="23" t="s">
        <v>294</v>
      </c>
      <c r="AT362" s="23" t="s">
        <v>193</v>
      </c>
      <c r="AU362" s="23" t="s">
        <v>87</v>
      </c>
      <c r="AY362" s="23" t="s">
        <v>192</v>
      </c>
      <c r="BE362" s="118">
        <f>IF(U362="základná",N362,0)</f>
        <v>0</v>
      </c>
      <c r="BF362" s="118">
        <f>IF(U362="znížená",N362,0)</f>
        <v>0</v>
      </c>
      <c r="BG362" s="118">
        <f>IF(U362="zákl. prenesená",N362,0)</f>
        <v>0</v>
      </c>
      <c r="BH362" s="118">
        <f>IF(U362="zníž. prenesená",N362,0)</f>
        <v>0</v>
      </c>
      <c r="BI362" s="118">
        <f>IF(U362="nulová",N362,0)</f>
        <v>0</v>
      </c>
      <c r="BJ362" s="23" t="s">
        <v>87</v>
      </c>
      <c r="BK362" s="118">
        <f>ROUND(L362*K362,2)</f>
        <v>0</v>
      </c>
      <c r="BL362" s="23" t="s">
        <v>294</v>
      </c>
      <c r="BM362" s="23" t="s">
        <v>1551</v>
      </c>
    </row>
    <row r="363" spans="2:65" s="11" customFormat="1" ht="16.5" customHeight="1">
      <c r="B363" s="178"/>
      <c r="C363" s="179"/>
      <c r="D363" s="179"/>
      <c r="E363" s="180" t="s">
        <v>5</v>
      </c>
      <c r="F363" s="269" t="s">
        <v>1552</v>
      </c>
      <c r="G363" s="270"/>
      <c r="H363" s="270"/>
      <c r="I363" s="270"/>
      <c r="J363" s="179"/>
      <c r="K363" s="180" t="s">
        <v>5</v>
      </c>
      <c r="L363" s="179"/>
      <c r="M363" s="179"/>
      <c r="N363" s="179"/>
      <c r="O363" s="179"/>
      <c r="P363" s="179"/>
      <c r="Q363" s="179"/>
      <c r="R363" s="181"/>
      <c r="T363" s="182"/>
      <c r="U363" s="179"/>
      <c r="V363" s="179"/>
      <c r="W363" s="179"/>
      <c r="X363" s="179"/>
      <c r="Y363" s="179"/>
      <c r="Z363" s="179"/>
      <c r="AA363" s="183"/>
      <c r="AT363" s="184" t="s">
        <v>216</v>
      </c>
      <c r="AU363" s="184" t="s">
        <v>87</v>
      </c>
      <c r="AV363" s="11" t="s">
        <v>82</v>
      </c>
      <c r="AW363" s="11" t="s">
        <v>32</v>
      </c>
      <c r="AX363" s="11" t="s">
        <v>75</v>
      </c>
      <c r="AY363" s="184" t="s">
        <v>192</v>
      </c>
    </row>
    <row r="364" spans="2:65" s="12" customFormat="1" ht="16.5" customHeight="1">
      <c r="B364" s="185"/>
      <c r="C364" s="186"/>
      <c r="D364" s="186"/>
      <c r="E364" s="187" t="s">
        <v>5</v>
      </c>
      <c r="F364" s="271" t="s">
        <v>1553</v>
      </c>
      <c r="G364" s="272"/>
      <c r="H364" s="272"/>
      <c r="I364" s="272"/>
      <c r="J364" s="186"/>
      <c r="K364" s="188">
        <v>688.27300000000002</v>
      </c>
      <c r="L364" s="186"/>
      <c r="M364" s="186"/>
      <c r="N364" s="186"/>
      <c r="O364" s="186"/>
      <c r="P364" s="186"/>
      <c r="Q364" s="186"/>
      <c r="R364" s="189"/>
      <c r="T364" s="190"/>
      <c r="U364" s="186"/>
      <c r="V364" s="186"/>
      <c r="W364" s="186"/>
      <c r="X364" s="186"/>
      <c r="Y364" s="186"/>
      <c r="Z364" s="186"/>
      <c r="AA364" s="191"/>
      <c r="AT364" s="192" t="s">
        <v>216</v>
      </c>
      <c r="AU364" s="192" t="s">
        <v>87</v>
      </c>
      <c r="AV364" s="12" t="s">
        <v>87</v>
      </c>
      <c r="AW364" s="12" t="s">
        <v>32</v>
      </c>
      <c r="AX364" s="12" t="s">
        <v>75</v>
      </c>
      <c r="AY364" s="192" t="s">
        <v>192</v>
      </c>
    </row>
    <row r="365" spans="2:65" s="11" customFormat="1" ht="16.5" customHeight="1">
      <c r="B365" s="178"/>
      <c r="C365" s="179"/>
      <c r="D365" s="179"/>
      <c r="E365" s="180" t="s">
        <v>5</v>
      </c>
      <c r="F365" s="273" t="s">
        <v>1554</v>
      </c>
      <c r="G365" s="274"/>
      <c r="H365" s="274"/>
      <c r="I365" s="274"/>
      <c r="J365" s="179"/>
      <c r="K365" s="180" t="s">
        <v>5</v>
      </c>
      <c r="L365" s="179"/>
      <c r="M365" s="179"/>
      <c r="N365" s="179"/>
      <c r="O365" s="179"/>
      <c r="P365" s="179"/>
      <c r="Q365" s="179"/>
      <c r="R365" s="181"/>
      <c r="T365" s="182"/>
      <c r="U365" s="179"/>
      <c r="V365" s="179"/>
      <c r="W365" s="179"/>
      <c r="X365" s="179"/>
      <c r="Y365" s="179"/>
      <c r="Z365" s="179"/>
      <c r="AA365" s="183"/>
      <c r="AT365" s="184" t="s">
        <v>216</v>
      </c>
      <c r="AU365" s="184" t="s">
        <v>87</v>
      </c>
      <c r="AV365" s="11" t="s">
        <v>82</v>
      </c>
      <c r="AW365" s="11" t="s">
        <v>32</v>
      </c>
      <c r="AX365" s="11" t="s">
        <v>75</v>
      </c>
      <c r="AY365" s="184" t="s">
        <v>192</v>
      </c>
    </row>
    <row r="366" spans="2:65" s="12" customFormat="1" ht="16.5" customHeight="1">
      <c r="B366" s="185"/>
      <c r="C366" s="186"/>
      <c r="D366" s="186"/>
      <c r="E366" s="187" t="s">
        <v>5</v>
      </c>
      <c r="F366" s="271" t="s">
        <v>1555</v>
      </c>
      <c r="G366" s="272"/>
      <c r="H366" s="272"/>
      <c r="I366" s="272"/>
      <c r="J366" s="186"/>
      <c r="K366" s="188">
        <v>-132.078</v>
      </c>
      <c r="L366" s="186"/>
      <c r="M366" s="186"/>
      <c r="N366" s="186"/>
      <c r="O366" s="186"/>
      <c r="P366" s="186"/>
      <c r="Q366" s="186"/>
      <c r="R366" s="189"/>
      <c r="T366" s="190"/>
      <c r="U366" s="186"/>
      <c r="V366" s="186"/>
      <c r="W366" s="186"/>
      <c r="X366" s="186"/>
      <c r="Y366" s="186"/>
      <c r="Z366" s="186"/>
      <c r="AA366" s="191"/>
      <c r="AT366" s="192" t="s">
        <v>216</v>
      </c>
      <c r="AU366" s="192" t="s">
        <v>87</v>
      </c>
      <c r="AV366" s="12" t="s">
        <v>87</v>
      </c>
      <c r="AW366" s="12" t="s">
        <v>32</v>
      </c>
      <c r="AX366" s="12" t="s">
        <v>75</v>
      </c>
      <c r="AY366" s="192" t="s">
        <v>192</v>
      </c>
    </row>
    <row r="367" spans="2:65" s="11" customFormat="1" ht="16.5" customHeight="1">
      <c r="B367" s="178"/>
      <c r="C367" s="179"/>
      <c r="D367" s="179"/>
      <c r="E367" s="180" t="s">
        <v>5</v>
      </c>
      <c r="F367" s="273" t="s">
        <v>1315</v>
      </c>
      <c r="G367" s="274"/>
      <c r="H367" s="274"/>
      <c r="I367" s="274"/>
      <c r="J367" s="179"/>
      <c r="K367" s="180" t="s">
        <v>5</v>
      </c>
      <c r="L367" s="179"/>
      <c r="M367" s="179"/>
      <c r="N367" s="179"/>
      <c r="O367" s="179"/>
      <c r="P367" s="179"/>
      <c r="Q367" s="179"/>
      <c r="R367" s="181"/>
      <c r="T367" s="182"/>
      <c r="U367" s="179"/>
      <c r="V367" s="179"/>
      <c r="W367" s="179"/>
      <c r="X367" s="179"/>
      <c r="Y367" s="179"/>
      <c r="Z367" s="179"/>
      <c r="AA367" s="183"/>
      <c r="AT367" s="184" t="s">
        <v>216</v>
      </c>
      <c r="AU367" s="184" t="s">
        <v>87</v>
      </c>
      <c r="AV367" s="11" t="s">
        <v>82</v>
      </c>
      <c r="AW367" s="11" t="s">
        <v>32</v>
      </c>
      <c r="AX367" s="11" t="s">
        <v>75</v>
      </c>
      <c r="AY367" s="184" t="s">
        <v>192</v>
      </c>
    </row>
    <row r="368" spans="2:65" s="12" customFormat="1" ht="16.5" customHeight="1">
      <c r="B368" s="185"/>
      <c r="C368" s="186"/>
      <c r="D368" s="186"/>
      <c r="E368" s="187" t="s">
        <v>5</v>
      </c>
      <c r="F368" s="271" t="s">
        <v>1556</v>
      </c>
      <c r="G368" s="272"/>
      <c r="H368" s="272"/>
      <c r="I368" s="272"/>
      <c r="J368" s="186"/>
      <c r="K368" s="188">
        <v>212.53</v>
      </c>
      <c r="L368" s="186"/>
      <c r="M368" s="186"/>
      <c r="N368" s="186"/>
      <c r="O368" s="186"/>
      <c r="P368" s="186"/>
      <c r="Q368" s="186"/>
      <c r="R368" s="189"/>
      <c r="T368" s="190"/>
      <c r="U368" s="186"/>
      <c r="V368" s="186"/>
      <c r="W368" s="186"/>
      <c r="X368" s="186"/>
      <c r="Y368" s="186"/>
      <c r="Z368" s="186"/>
      <c r="AA368" s="191"/>
      <c r="AT368" s="192" t="s">
        <v>216</v>
      </c>
      <c r="AU368" s="192" t="s">
        <v>87</v>
      </c>
      <c r="AV368" s="12" t="s">
        <v>87</v>
      </c>
      <c r="AW368" s="12" t="s">
        <v>32</v>
      </c>
      <c r="AX368" s="12" t="s">
        <v>75</v>
      </c>
      <c r="AY368" s="192" t="s">
        <v>192</v>
      </c>
    </row>
    <row r="369" spans="2:65" s="13" customFormat="1" ht="16.5" customHeight="1">
      <c r="B369" s="193"/>
      <c r="C369" s="194"/>
      <c r="D369" s="194"/>
      <c r="E369" s="195" t="s">
        <v>5</v>
      </c>
      <c r="F369" s="275" t="s">
        <v>249</v>
      </c>
      <c r="G369" s="276"/>
      <c r="H369" s="276"/>
      <c r="I369" s="276"/>
      <c r="J369" s="194"/>
      <c r="K369" s="196">
        <v>768.72500000000002</v>
      </c>
      <c r="L369" s="194"/>
      <c r="M369" s="194"/>
      <c r="N369" s="194"/>
      <c r="O369" s="194"/>
      <c r="P369" s="194"/>
      <c r="Q369" s="194"/>
      <c r="R369" s="197"/>
      <c r="T369" s="198"/>
      <c r="U369" s="194"/>
      <c r="V369" s="194"/>
      <c r="W369" s="194"/>
      <c r="X369" s="194"/>
      <c r="Y369" s="194"/>
      <c r="Z369" s="194"/>
      <c r="AA369" s="199"/>
      <c r="AT369" s="200" t="s">
        <v>216</v>
      </c>
      <c r="AU369" s="200" t="s">
        <v>87</v>
      </c>
      <c r="AV369" s="13" t="s">
        <v>197</v>
      </c>
      <c r="AW369" s="13" t="s">
        <v>32</v>
      </c>
      <c r="AX369" s="13" t="s">
        <v>82</v>
      </c>
      <c r="AY369" s="200" t="s">
        <v>192</v>
      </c>
    </row>
    <row r="370" spans="2:65" s="1" customFormat="1" ht="38.25" customHeight="1">
      <c r="B370" s="142"/>
      <c r="C370" s="171" t="s">
        <v>511</v>
      </c>
      <c r="D370" s="171" t="s">
        <v>193</v>
      </c>
      <c r="E370" s="172" t="s">
        <v>1557</v>
      </c>
      <c r="F370" s="268" t="s">
        <v>1558</v>
      </c>
      <c r="G370" s="268"/>
      <c r="H370" s="268"/>
      <c r="I370" s="268"/>
      <c r="J370" s="173" t="s">
        <v>196</v>
      </c>
      <c r="K370" s="174">
        <v>768.72500000000002</v>
      </c>
      <c r="L370" s="277">
        <v>0</v>
      </c>
      <c r="M370" s="277"/>
      <c r="N370" s="267">
        <f>ROUND(L370*K370,2)</f>
        <v>0</v>
      </c>
      <c r="O370" s="267"/>
      <c r="P370" s="267"/>
      <c r="Q370" s="267"/>
      <c r="R370" s="145"/>
      <c r="T370" s="175" t="s">
        <v>5</v>
      </c>
      <c r="U370" s="48" t="s">
        <v>42</v>
      </c>
      <c r="V370" s="40"/>
      <c r="W370" s="176">
        <f>V370*K370</f>
        <v>0</v>
      </c>
      <c r="X370" s="176">
        <v>3.2000000000000003E-4</v>
      </c>
      <c r="Y370" s="176">
        <f>X370*K370</f>
        <v>0.24599200000000002</v>
      </c>
      <c r="Z370" s="176">
        <v>0</v>
      </c>
      <c r="AA370" s="177">
        <f>Z370*K370</f>
        <v>0</v>
      </c>
      <c r="AR370" s="23" t="s">
        <v>294</v>
      </c>
      <c r="AT370" s="23" t="s">
        <v>193</v>
      </c>
      <c r="AU370" s="23" t="s">
        <v>87</v>
      </c>
      <c r="AY370" s="23" t="s">
        <v>192</v>
      </c>
      <c r="BE370" s="118">
        <f>IF(U370="základná",N370,0)</f>
        <v>0</v>
      </c>
      <c r="BF370" s="118">
        <f>IF(U370="znížená",N370,0)</f>
        <v>0</v>
      </c>
      <c r="BG370" s="118">
        <f>IF(U370="zákl. prenesená",N370,0)</f>
        <v>0</v>
      </c>
      <c r="BH370" s="118">
        <f>IF(U370="zníž. prenesená",N370,0)</f>
        <v>0</v>
      </c>
      <c r="BI370" s="118">
        <f>IF(U370="nulová",N370,0)</f>
        <v>0</v>
      </c>
      <c r="BJ370" s="23" t="s">
        <v>87</v>
      </c>
      <c r="BK370" s="118">
        <f>ROUND(L370*K370,2)</f>
        <v>0</v>
      </c>
      <c r="BL370" s="23" t="s">
        <v>294</v>
      </c>
      <c r="BM370" s="23" t="s">
        <v>1559</v>
      </c>
    </row>
    <row r="371" spans="2:65" s="1" customFormat="1" ht="49.9" customHeight="1">
      <c r="B371" s="39"/>
      <c r="C371" s="40"/>
      <c r="D371" s="162" t="s">
        <v>645</v>
      </c>
      <c r="E371" s="40"/>
      <c r="F371" s="40"/>
      <c r="G371" s="40"/>
      <c r="H371" s="40"/>
      <c r="I371" s="40"/>
      <c r="J371" s="40"/>
      <c r="K371" s="40"/>
      <c r="L371" s="40"/>
      <c r="M371" s="40"/>
      <c r="N371" s="312">
        <f t="shared" ref="N371:N376" si="5">BK371</f>
        <v>0</v>
      </c>
      <c r="O371" s="313"/>
      <c r="P371" s="313"/>
      <c r="Q371" s="313"/>
      <c r="R371" s="41"/>
      <c r="T371" s="209"/>
      <c r="U371" s="40"/>
      <c r="V371" s="40"/>
      <c r="W371" s="40"/>
      <c r="X371" s="40"/>
      <c r="Y371" s="40"/>
      <c r="Z371" s="40"/>
      <c r="AA371" s="78"/>
      <c r="AT371" s="23" t="s">
        <v>74</v>
      </c>
      <c r="AU371" s="23" t="s">
        <v>75</v>
      </c>
      <c r="AY371" s="23" t="s">
        <v>646</v>
      </c>
      <c r="BK371" s="118">
        <f>SUM(BK372:BK376)</f>
        <v>0</v>
      </c>
    </row>
    <row r="372" spans="2:65" s="1" customFormat="1" ht="22.35" customHeight="1">
      <c r="B372" s="39"/>
      <c r="C372" s="210" t="s">
        <v>5</v>
      </c>
      <c r="D372" s="210" t="s">
        <v>193</v>
      </c>
      <c r="E372" s="211" t="s">
        <v>5</v>
      </c>
      <c r="F372" s="314" t="s">
        <v>5</v>
      </c>
      <c r="G372" s="314"/>
      <c r="H372" s="314"/>
      <c r="I372" s="314"/>
      <c r="J372" s="212" t="s">
        <v>5</v>
      </c>
      <c r="K372" s="213"/>
      <c r="L372" s="277"/>
      <c r="M372" s="311"/>
      <c r="N372" s="311">
        <f t="shared" si="5"/>
        <v>0</v>
      </c>
      <c r="O372" s="311"/>
      <c r="P372" s="311"/>
      <c r="Q372" s="311"/>
      <c r="R372" s="41"/>
      <c r="T372" s="175" t="s">
        <v>5</v>
      </c>
      <c r="U372" s="214" t="s">
        <v>42</v>
      </c>
      <c r="V372" s="40"/>
      <c r="W372" s="40"/>
      <c r="X372" s="40"/>
      <c r="Y372" s="40"/>
      <c r="Z372" s="40"/>
      <c r="AA372" s="78"/>
      <c r="AT372" s="23" t="s">
        <v>646</v>
      </c>
      <c r="AU372" s="23" t="s">
        <v>82</v>
      </c>
      <c r="AY372" s="23" t="s">
        <v>646</v>
      </c>
      <c r="BE372" s="118">
        <f>IF(U372="základná",N372,0)</f>
        <v>0</v>
      </c>
      <c r="BF372" s="118">
        <f>IF(U372="znížená",N372,0)</f>
        <v>0</v>
      </c>
      <c r="BG372" s="118">
        <f>IF(U372="zákl. prenesená",N372,0)</f>
        <v>0</v>
      </c>
      <c r="BH372" s="118">
        <f>IF(U372="zníž. prenesená",N372,0)</f>
        <v>0</v>
      </c>
      <c r="BI372" s="118">
        <f>IF(U372="nulová",N372,0)</f>
        <v>0</v>
      </c>
      <c r="BJ372" s="23" t="s">
        <v>87</v>
      </c>
      <c r="BK372" s="118">
        <f>L372*K372</f>
        <v>0</v>
      </c>
    </row>
    <row r="373" spans="2:65" s="1" customFormat="1" ht="22.35" customHeight="1">
      <c r="B373" s="39"/>
      <c r="C373" s="210" t="s">
        <v>5</v>
      </c>
      <c r="D373" s="210" t="s">
        <v>193</v>
      </c>
      <c r="E373" s="211" t="s">
        <v>5</v>
      </c>
      <c r="F373" s="314" t="s">
        <v>5</v>
      </c>
      <c r="G373" s="314"/>
      <c r="H373" s="314"/>
      <c r="I373" s="314"/>
      <c r="J373" s="212" t="s">
        <v>5</v>
      </c>
      <c r="K373" s="213"/>
      <c r="L373" s="277"/>
      <c r="M373" s="311"/>
      <c r="N373" s="311">
        <f t="shared" si="5"/>
        <v>0</v>
      </c>
      <c r="O373" s="311"/>
      <c r="P373" s="311"/>
      <c r="Q373" s="311"/>
      <c r="R373" s="41"/>
      <c r="T373" s="175" t="s">
        <v>5</v>
      </c>
      <c r="U373" s="214" t="s">
        <v>42</v>
      </c>
      <c r="V373" s="40"/>
      <c r="W373" s="40"/>
      <c r="X373" s="40"/>
      <c r="Y373" s="40"/>
      <c r="Z373" s="40"/>
      <c r="AA373" s="78"/>
      <c r="AT373" s="23" t="s">
        <v>646</v>
      </c>
      <c r="AU373" s="23" t="s">
        <v>82</v>
      </c>
      <c r="AY373" s="23" t="s">
        <v>646</v>
      </c>
      <c r="BE373" s="118">
        <f>IF(U373="základná",N373,0)</f>
        <v>0</v>
      </c>
      <c r="BF373" s="118">
        <f>IF(U373="znížená",N373,0)</f>
        <v>0</v>
      </c>
      <c r="BG373" s="118">
        <f>IF(U373="zákl. prenesená",N373,0)</f>
        <v>0</v>
      </c>
      <c r="BH373" s="118">
        <f>IF(U373="zníž. prenesená",N373,0)</f>
        <v>0</v>
      </c>
      <c r="BI373" s="118">
        <f>IF(U373="nulová",N373,0)</f>
        <v>0</v>
      </c>
      <c r="BJ373" s="23" t="s">
        <v>87</v>
      </c>
      <c r="BK373" s="118">
        <f>L373*K373</f>
        <v>0</v>
      </c>
    </row>
    <row r="374" spans="2:65" s="1" customFormat="1" ht="22.35" customHeight="1">
      <c r="B374" s="39"/>
      <c r="C374" s="210" t="s">
        <v>5</v>
      </c>
      <c r="D374" s="210" t="s">
        <v>193</v>
      </c>
      <c r="E374" s="211" t="s">
        <v>5</v>
      </c>
      <c r="F374" s="314" t="s">
        <v>5</v>
      </c>
      <c r="G374" s="314"/>
      <c r="H374" s="314"/>
      <c r="I374" s="314"/>
      <c r="J374" s="212" t="s">
        <v>5</v>
      </c>
      <c r="K374" s="213"/>
      <c r="L374" s="277"/>
      <c r="M374" s="311"/>
      <c r="N374" s="311">
        <f t="shared" si="5"/>
        <v>0</v>
      </c>
      <c r="O374" s="311"/>
      <c r="P374" s="311"/>
      <c r="Q374" s="311"/>
      <c r="R374" s="41"/>
      <c r="T374" s="175" t="s">
        <v>5</v>
      </c>
      <c r="U374" s="214" t="s">
        <v>42</v>
      </c>
      <c r="V374" s="40"/>
      <c r="W374" s="40"/>
      <c r="X374" s="40"/>
      <c r="Y374" s="40"/>
      <c r="Z374" s="40"/>
      <c r="AA374" s="78"/>
      <c r="AT374" s="23" t="s">
        <v>646</v>
      </c>
      <c r="AU374" s="23" t="s">
        <v>82</v>
      </c>
      <c r="AY374" s="23" t="s">
        <v>646</v>
      </c>
      <c r="BE374" s="118">
        <f>IF(U374="základná",N374,0)</f>
        <v>0</v>
      </c>
      <c r="BF374" s="118">
        <f>IF(U374="znížená",N374,0)</f>
        <v>0</v>
      </c>
      <c r="BG374" s="118">
        <f>IF(U374="zákl. prenesená",N374,0)</f>
        <v>0</v>
      </c>
      <c r="BH374" s="118">
        <f>IF(U374="zníž. prenesená",N374,0)</f>
        <v>0</v>
      </c>
      <c r="BI374" s="118">
        <f>IF(U374="nulová",N374,0)</f>
        <v>0</v>
      </c>
      <c r="BJ374" s="23" t="s">
        <v>87</v>
      </c>
      <c r="BK374" s="118">
        <f>L374*K374</f>
        <v>0</v>
      </c>
    </row>
    <row r="375" spans="2:65" s="1" customFormat="1" ht="22.35" customHeight="1">
      <c r="B375" s="39"/>
      <c r="C375" s="210" t="s">
        <v>5</v>
      </c>
      <c r="D375" s="210" t="s">
        <v>193</v>
      </c>
      <c r="E375" s="211" t="s">
        <v>5</v>
      </c>
      <c r="F375" s="314" t="s">
        <v>5</v>
      </c>
      <c r="G375" s="314"/>
      <c r="H375" s="314"/>
      <c r="I375" s="314"/>
      <c r="J375" s="212" t="s">
        <v>5</v>
      </c>
      <c r="K375" s="213"/>
      <c r="L375" s="277"/>
      <c r="M375" s="311"/>
      <c r="N375" s="311">
        <f t="shared" si="5"/>
        <v>0</v>
      </c>
      <c r="O375" s="311"/>
      <c r="P375" s="311"/>
      <c r="Q375" s="311"/>
      <c r="R375" s="41"/>
      <c r="T375" s="175" t="s">
        <v>5</v>
      </c>
      <c r="U375" s="214" t="s">
        <v>42</v>
      </c>
      <c r="V375" s="40"/>
      <c r="W375" s="40"/>
      <c r="X375" s="40"/>
      <c r="Y375" s="40"/>
      <c r="Z375" s="40"/>
      <c r="AA375" s="78"/>
      <c r="AT375" s="23" t="s">
        <v>646</v>
      </c>
      <c r="AU375" s="23" t="s">
        <v>82</v>
      </c>
      <c r="AY375" s="23" t="s">
        <v>646</v>
      </c>
      <c r="BE375" s="118">
        <f>IF(U375="základná",N375,0)</f>
        <v>0</v>
      </c>
      <c r="BF375" s="118">
        <f>IF(U375="znížená",N375,0)</f>
        <v>0</v>
      </c>
      <c r="BG375" s="118">
        <f>IF(U375="zákl. prenesená",N375,0)</f>
        <v>0</v>
      </c>
      <c r="BH375" s="118">
        <f>IF(U375="zníž. prenesená",N375,0)</f>
        <v>0</v>
      </c>
      <c r="BI375" s="118">
        <f>IF(U375="nulová",N375,0)</f>
        <v>0</v>
      </c>
      <c r="BJ375" s="23" t="s">
        <v>87</v>
      </c>
      <c r="BK375" s="118">
        <f>L375*K375</f>
        <v>0</v>
      </c>
    </row>
    <row r="376" spans="2:65" s="1" customFormat="1" ht="22.35" customHeight="1">
      <c r="B376" s="39"/>
      <c r="C376" s="210" t="s">
        <v>5</v>
      </c>
      <c r="D376" s="210" t="s">
        <v>193</v>
      </c>
      <c r="E376" s="211" t="s">
        <v>5</v>
      </c>
      <c r="F376" s="314" t="s">
        <v>5</v>
      </c>
      <c r="G376" s="314"/>
      <c r="H376" s="314"/>
      <c r="I376" s="314"/>
      <c r="J376" s="212" t="s">
        <v>5</v>
      </c>
      <c r="K376" s="213"/>
      <c r="L376" s="277"/>
      <c r="M376" s="311"/>
      <c r="N376" s="311">
        <f t="shared" si="5"/>
        <v>0</v>
      </c>
      <c r="O376" s="311"/>
      <c r="P376" s="311"/>
      <c r="Q376" s="311"/>
      <c r="R376" s="41"/>
      <c r="T376" s="175" t="s">
        <v>5</v>
      </c>
      <c r="U376" s="214" t="s">
        <v>42</v>
      </c>
      <c r="V376" s="60"/>
      <c r="W376" s="60"/>
      <c r="X376" s="60"/>
      <c r="Y376" s="60"/>
      <c r="Z376" s="60"/>
      <c r="AA376" s="62"/>
      <c r="AT376" s="23" t="s">
        <v>646</v>
      </c>
      <c r="AU376" s="23" t="s">
        <v>82</v>
      </c>
      <c r="AY376" s="23" t="s">
        <v>646</v>
      </c>
      <c r="BE376" s="118">
        <f>IF(U376="základná",N376,0)</f>
        <v>0</v>
      </c>
      <c r="BF376" s="118">
        <f>IF(U376="znížená",N376,0)</f>
        <v>0</v>
      </c>
      <c r="BG376" s="118">
        <f>IF(U376="zákl. prenesená",N376,0)</f>
        <v>0</v>
      </c>
      <c r="BH376" s="118">
        <f>IF(U376="zníž. prenesená",N376,0)</f>
        <v>0</v>
      </c>
      <c r="BI376" s="118">
        <f>IF(U376="nulová",N376,0)</f>
        <v>0</v>
      </c>
      <c r="BJ376" s="23" t="s">
        <v>87</v>
      </c>
      <c r="BK376" s="118">
        <f>L376*K376</f>
        <v>0</v>
      </c>
    </row>
    <row r="377" spans="2:65" s="1" customFormat="1" ht="6.95" customHeight="1">
      <c r="B377" s="63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5"/>
    </row>
  </sheetData>
  <mergeCells count="431">
    <mergeCell ref="F376:I376"/>
    <mergeCell ref="F373:I373"/>
    <mergeCell ref="F372:I372"/>
    <mergeCell ref="F374:I374"/>
    <mergeCell ref="F375:I375"/>
    <mergeCell ref="F360:I360"/>
    <mergeCell ref="F359:I359"/>
    <mergeCell ref="L359:M359"/>
    <mergeCell ref="N359:Q359"/>
    <mergeCell ref="L360:M360"/>
    <mergeCell ref="N360:Q360"/>
    <mergeCell ref="L362:M362"/>
    <mergeCell ref="N362:Q362"/>
    <mergeCell ref="N361:Q361"/>
    <mergeCell ref="F368:I368"/>
    <mergeCell ref="F369:I369"/>
    <mergeCell ref="F370:I370"/>
    <mergeCell ref="L370:M370"/>
    <mergeCell ref="N370:Q370"/>
    <mergeCell ref="L372:M372"/>
    <mergeCell ref="N372:Q372"/>
    <mergeCell ref="L373:M373"/>
    <mergeCell ref="N373:Q373"/>
    <mergeCell ref="L374:M374"/>
    <mergeCell ref="F347:I347"/>
    <mergeCell ref="F348:I348"/>
    <mergeCell ref="F349:I349"/>
    <mergeCell ref="F350:I350"/>
    <mergeCell ref="F351:I351"/>
    <mergeCell ref="F352:I352"/>
    <mergeCell ref="F353:I353"/>
    <mergeCell ref="F354:I354"/>
    <mergeCell ref="F355:I355"/>
    <mergeCell ref="F356:I356"/>
    <mergeCell ref="F357:I357"/>
    <mergeCell ref="F358:I358"/>
    <mergeCell ref="F362:I362"/>
    <mergeCell ref="F366:I366"/>
    <mergeCell ref="F363:I363"/>
    <mergeCell ref="F364:I364"/>
    <mergeCell ref="F365:I365"/>
    <mergeCell ref="F367:I367"/>
    <mergeCell ref="N374:Q374"/>
    <mergeCell ref="L375:M375"/>
    <mergeCell ref="N375:Q375"/>
    <mergeCell ref="L376:M376"/>
    <mergeCell ref="N376:Q376"/>
    <mergeCell ref="N371:Q371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34:J34"/>
    <mergeCell ref="M34:P34"/>
    <mergeCell ref="H35:J35"/>
    <mergeCell ref="M35:P35"/>
    <mergeCell ref="H36:J36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6:Q96"/>
    <mergeCell ref="N94:Q94"/>
    <mergeCell ref="N90:Q90"/>
    <mergeCell ref="N91:Q91"/>
    <mergeCell ref="N92:Q92"/>
    <mergeCell ref="N93:Q93"/>
    <mergeCell ref="N95:Q95"/>
    <mergeCell ref="N97:Q97"/>
    <mergeCell ref="N98:Q98"/>
    <mergeCell ref="N99:Q99"/>
    <mergeCell ref="N100:Q100"/>
    <mergeCell ref="N101:Q101"/>
    <mergeCell ref="N102:Q102"/>
    <mergeCell ref="N104:Q104"/>
    <mergeCell ref="D105:H105"/>
    <mergeCell ref="N105:Q105"/>
    <mergeCell ref="D106:H106"/>
    <mergeCell ref="N106:Q106"/>
    <mergeCell ref="D107:H107"/>
    <mergeCell ref="N107:Q107"/>
    <mergeCell ref="D108:H108"/>
    <mergeCell ref="N108:Q108"/>
    <mergeCell ref="D109:H109"/>
    <mergeCell ref="N109:Q109"/>
    <mergeCell ref="N110:Q110"/>
    <mergeCell ref="L112:Q112"/>
    <mergeCell ref="C118:Q118"/>
    <mergeCell ref="F120:P120"/>
    <mergeCell ref="F121:P121"/>
    <mergeCell ref="F122:P122"/>
    <mergeCell ref="M124:P124"/>
    <mergeCell ref="M126:Q126"/>
    <mergeCell ref="M127:Q127"/>
    <mergeCell ref="F129:I129"/>
    <mergeCell ref="L129:M129"/>
    <mergeCell ref="N129:Q129"/>
    <mergeCell ref="N130:Q130"/>
    <mergeCell ref="N131:Q131"/>
    <mergeCell ref="F133:I133"/>
    <mergeCell ref="L133:M133"/>
    <mergeCell ref="N133:Q133"/>
    <mergeCell ref="F134:I134"/>
    <mergeCell ref="F135:I135"/>
    <mergeCell ref="L137:M137"/>
    <mergeCell ref="N137:Q137"/>
    <mergeCell ref="N132:Q132"/>
    <mergeCell ref="N136:Q136"/>
    <mergeCell ref="F137:I137"/>
    <mergeCell ref="F139:I139"/>
    <mergeCell ref="F138:I138"/>
    <mergeCell ref="F140:I140"/>
    <mergeCell ref="F141:I141"/>
    <mergeCell ref="F142:I142"/>
    <mergeCell ref="F143:I143"/>
    <mergeCell ref="F144:I144"/>
    <mergeCell ref="L144:M144"/>
    <mergeCell ref="N144:Q144"/>
    <mergeCell ref="F145:I145"/>
    <mergeCell ref="L145:M145"/>
    <mergeCell ref="N145:Q145"/>
    <mergeCell ref="F146:I146"/>
    <mergeCell ref="F149:I149"/>
    <mergeCell ref="F147:I147"/>
    <mergeCell ref="F148:I148"/>
    <mergeCell ref="F150:I150"/>
    <mergeCell ref="F151:I151"/>
    <mergeCell ref="F152:I152"/>
    <mergeCell ref="F153:I153"/>
    <mergeCell ref="F154:I154"/>
    <mergeCell ref="F155:I155"/>
    <mergeCell ref="F156:I156"/>
    <mergeCell ref="F157:I157"/>
    <mergeCell ref="F158:I158"/>
    <mergeCell ref="F159:I159"/>
    <mergeCell ref="F160:I160"/>
    <mergeCell ref="F161:I161"/>
    <mergeCell ref="F162:I162"/>
    <mergeCell ref="F163:I163"/>
    <mergeCell ref="F164:I164"/>
    <mergeCell ref="F165:I165"/>
    <mergeCell ref="F166:I166"/>
    <mergeCell ref="F167:I167"/>
    <mergeCell ref="F168:I168"/>
    <mergeCell ref="F169:I169"/>
    <mergeCell ref="F170:I170"/>
    <mergeCell ref="F171:I171"/>
    <mergeCell ref="F172:I172"/>
    <mergeCell ref="F173:I173"/>
    <mergeCell ref="F174:I174"/>
    <mergeCell ref="F175:I175"/>
    <mergeCell ref="F176:I176"/>
    <mergeCell ref="F177:I177"/>
    <mergeCell ref="F178:I178"/>
    <mergeCell ref="F179:I179"/>
    <mergeCell ref="F180:I180"/>
    <mergeCell ref="F181:I181"/>
    <mergeCell ref="F182:I182"/>
    <mergeCell ref="F183:I183"/>
    <mergeCell ref="F184:I184"/>
    <mergeCell ref="F185:I185"/>
    <mergeCell ref="F186:I186"/>
    <mergeCell ref="F187:I187"/>
    <mergeCell ref="F188:I188"/>
    <mergeCell ref="F189:I189"/>
    <mergeCell ref="F190:I190"/>
    <mergeCell ref="F191:I191"/>
    <mergeCell ref="F192:I192"/>
    <mergeCell ref="L192:M192"/>
    <mergeCell ref="N192:Q192"/>
    <mergeCell ref="F193:I193"/>
    <mergeCell ref="F194:I194"/>
    <mergeCell ref="F195:I195"/>
    <mergeCell ref="F198:I198"/>
    <mergeCell ref="F196:I196"/>
    <mergeCell ref="F197:I197"/>
    <mergeCell ref="L198:M198"/>
    <mergeCell ref="N198:Q198"/>
    <mergeCell ref="F199:I199"/>
    <mergeCell ref="F200:I200"/>
    <mergeCell ref="F201:I201"/>
    <mergeCell ref="F204:I204"/>
    <mergeCell ref="F202:I202"/>
    <mergeCell ref="F203:I203"/>
    <mergeCell ref="F205:I205"/>
    <mergeCell ref="F206:I206"/>
    <mergeCell ref="L206:M206"/>
    <mergeCell ref="N206:Q206"/>
    <mergeCell ref="F207:I207"/>
    <mergeCell ref="F208:I208"/>
    <mergeCell ref="F209:I209"/>
    <mergeCell ref="L209:M209"/>
    <mergeCell ref="N209:Q209"/>
    <mergeCell ref="F210:I210"/>
    <mergeCell ref="F213:I213"/>
    <mergeCell ref="F211:I211"/>
    <mergeCell ref="F212:I212"/>
    <mergeCell ref="F214:I214"/>
    <mergeCell ref="F215:I215"/>
    <mergeCell ref="L215:M215"/>
    <mergeCell ref="N215:Q215"/>
    <mergeCell ref="L216:M216"/>
    <mergeCell ref="N216:Q216"/>
    <mergeCell ref="F216:I216"/>
    <mergeCell ref="F217:I217"/>
    <mergeCell ref="F218:I218"/>
    <mergeCell ref="F219:I219"/>
    <mergeCell ref="F220:I220"/>
    <mergeCell ref="F221:I221"/>
    <mergeCell ref="F222:I222"/>
    <mergeCell ref="L222:M222"/>
    <mergeCell ref="N222:Q222"/>
    <mergeCell ref="L223:M223"/>
    <mergeCell ref="N223:Q223"/>
    <mergeCell ref="F223:I223"/>
    <mergeCell ref="F226:I226"/>
    <mergeCell ref="F224:I224"/>
    <mergeCell ref="F225:I225"/>
    <mergeCell ref="L226:M226"/>
    <mergeCell ref="N226:Q226"/>
    <mergeCell ref="L227:M227"/>
    <mergeCell ref="N227:Q227"/>
    <mergeCell ref="L229:M229"/>
    <mergeCell ref="N229:Q229"/>
    <mergeCell ref="N228:Q228"/>
    <mergeCell ref="F227:I227"/>
    <mergeCell ref="F233:I233"/>
    <mergeCell ref="F229:I229"/>
    <mergeCell ref="F230:I230"/>
    <mergeCell ref="F231:I231"/>
    <mergeCell ref="L233:M233"/>
    <mergeCell ref="N233:Q233"/>
    <mergeCell ref="N232:Q232"/>
    <mergeCell ref="N234:Q234"/>
    <mergeCell ref="F236:I236"/>
    <mergeCell ref="L236:M236"/>
    <mergeCell ref="N236:Q236"/>
    <mergeCell ref="F237:I237"/>
    <mergeCell ref="L237:M237"/>
    <mergeCell ref="N237:Q237"/>
    <mergeCell ref="L238:M238"/>
    <mergeCell ref="N238:Q238"/>
    <mergeCell ref="N240:Q240"/>
    <mergeCell ref="N235:Q235"/>
    <mergeCell ref="N239:Q239"/>
    <mergeCell ref="F238:I238"/>
    <mergeCell ref="F240:I240"/>
    <mergeCell ref="L240:M240"/>
    <mergeCell ref="L243:M243"/>
    <mergeCell ref="N243:Q243"/>
    <mergeCell ref="L244:M244"/>
    <mergeCell ref="N244:Q244"/>
    <mergeCell ref="L245:M245"/>
    <mergeCell ref="N245:Q245"/>
    <mergeCell ref="F241:I241"/>
    <mergeCell ref="F243:I243"/>
    <mergeCell ref="F242:I242"/>
    <mergeCell ref="F244:I244"/>
    <mergeCell ref="F245:I245"/>
    <mergeCell ref="F246:I246"/>
    <mergeCell ref="F247:I247"/>
    <mergeCell ref="F248:I248"/>
    <mergeCell ref="L248:M248"/>
    <mergeCell ref="N248:Q248"/>
    <mergeCell ref="L249:M249"/>
    <mergeCell ref="N249:Q249"/>
    <mergeCell ref="L251:M251"/>
    <mergeCell ref="N251:Q251"/>
    <mergeCell ref="N250:Q250"/>
    <mergeCell ref="F256:I256"/>
    <mergeCell ref="L256:M256"/>
    <mergeCell ref="N256:Q256"/>
    <mergeCell ref="F257:I257"/>
    <mergeCell ref="L257:M257"/>
    <mergeCell ref="N257:Q257"/>
    <mergeCell ref="F258:I258"/>
    <mergeCell ref="F249:I249"/>
    <mergeCell ref="F252:I252"/>
    <mergeCell ref="F251:I251"/>
    <mergeCell ref="F253:I253"/>
    <mergeCell ref="F254:I254"/>
    <mergeCell ref="F255:I255"/>
    <mergeCell ref="F259:I259"/>
    <mergeCell ref="F262:I262"/>
    <mergeCell ref="F260:I260"/>
    <mergeCell ref="F261:I261"/>
    <mergeCell ref="F263:I263"/>
    <mergeCell ref="F264:I264"/>
    <mergeCell ref="F265:I265"/>
    <mergeCell ref="F266:I266"/>
    <mergeCell ref="F267:I267"/>
    <mergeCell ref="F268:I268"/>
    <mergeCell ref="F269:I269"/>
    <mergeCell ref="F270:I270"/>
    <mergeCell ref="F271:I271"/>
    <mergeCell ref="F272:I272"/>
    <mergeCell ref="F273:I273"/>
    <mergeCell ref="F274:I274"/>
    <mergeCell ref="L274:M274"/>
    <mergeCell ref="N274:Q274"/>
    <mergeCell ref="F275:I275"/>
    <mergeCell ref="F276:I276"/>
    <mergeCell ref="F279:I279"/>
    <mergeCell ref="F277:I277"/>
    <mergeCell ref="F278:I278"/>
    <mergeCell ref="L279:M279"/>
    <mergeCell ref="N279:Q279"/>
    <mergeCell ref="F280:I280"/>
    <mergeCell ref="F281:I281"/>
    <mergeCell ref="F282:I282"/>
    <mergeCell ref="F287:I287"/>
    <mergeCell ref="F285:I285"/>
    <mergeCell ref="F283:I283"/>
    <mergeCell ref="F284:I284"/>
    <mergeCell ref="L285:M285"/>
    <mergeCell ref="N285:Q285"/>
    <mergeCell ref="F286:I286"/>
    <mergeCell ref="L287:M287"/>
    <mergeCell ref="N287:Q287"/>
    <mergeCell ref="F288:I288"/>
    <mergeCell ref="F289:I289"/>
    <mergeCell ref="F290:I290"/>
    <mergeCell ref="F293:I293"/>
    <mergeCell ref="F291:I291"/>
    <mergeCell ref="F292:I292"/>
    <mergeCell ref="L293:M293"/>
    <mergeCell ref="N293:Q293"/>
    <mergeCell ref="F294:I294"/>
    <mergeCell ref="L294:M294"/>
    <mergeCell ref="N294:Q294"/>
    <mergeCell ref="F296:I296"/>
    <mergeCell ref="L296:M296"/>
    <mergeCell ref="N296:Q296"/>
    <mergeCell ref="F297:I297"/>
    <mergeCell ref="N295:Q295"/>
    <mergeCell ref="F298:I298"/>
    <mergeCell ref="F301:I301"/>
    <mergeCell ref="F299:I299"/>
    <mergeCell ref="F300:I300"/>
    <mergeCell ref="F302:I302"/>
    <mergeCell ref="F303:I303"/>
    <mergeCell ref="L303:M303"/>
    <mergeCell ref="N303:Q303"/>
    <mergeCell ref="L304:M304"/>
    <mergeCell ref="N304:Q304"/>
    <mergeCell ref="F304:I304"/>
    <mergeCell ref="F306:I306"/>
    <mergeCell ref="F305:I305"/>
    <mergeCell ref="F307:I307"/>
    <mergeCell ref="F308:I308"/>
    <mergeCell ref="F309:I309"/>
    <mergeCell ref="F310:I310"/>
    <mergeCell ref="F311:I311"/>
    <mergeCell ref="L311:M311"/>
    <mergeCell ref="N311:Q311"/>
    <mergeCell ref="F312:I312"/>
    <mergeCell ref="L312:M312"/>
    <mergeCell ref="N312:Q312"/>
    <mergeCell ref="F313:I313"/>
    <mergeCell ref="F314:I314"/>
    <mergeCell ref="F315:I315"/>
    <mergeCell ref="L317:M317"/>
    <mergeCell ref="N317:Q317"/>
    <mergeCell ref="L318:M318"/>
    <mergeCell ref="N318:Q318"/>
    <mergeCell ref="L319:M319"/>
    <mergeCell ref="N319:Q319"/>
    <mergeCell ref="L320:M320"/>
    <mergeCell ref="N320:Q320"/>
    <mergeCell ref="L322:M322"/>
    <mergeCell ref="N322:Q322"/>
    <mergeCell ref="N321:Q321"/>
    <mergeCell ref="F316:I316"/>
    <mergeCell ref="F322:I322"/>
    <mergeCell ref="F318:I318"/>
    <mergeCell ref="F317:I317"/>
    <mergeCell ref="F319:I319"/>
    <mergeCell ref="F320:I320"/>
    <mergeCell ref="F323:I323"/>
    <mergeCell ref="F324:I324"/>
    <mergeCell ref="F325:I325"/>
    <mergeCell ref="F326:I326"/>
    <mergeCell ref="F327:I327"/>
    <mergeCell ref="F328:I328"/>
    <mergeCell ref="F329:I329"/>
    <mergeCell ref="F330:I330"/>
    <mergeCell ref="F331:I331"/>
    <mergeCell ref="F341:I341"/>
    <mergeCell ref="F342:I342"/>
    <mergeCell ref="F343:I343"/>
    <mergeCell ref="F344:I344"/>
    <mergeCell ref="F345:I345"/>
    <mergeCell ref="F346:I346"/>
    <mergeCell ref="F332:I332"/>
    <mergeCell ref="F333:I333"/>
    <mergeCell ref="F334:I334"/>
    <mergeCell ref="F335:I335"/>
    <mergeCell ref="F336:I336"/>
    <mergeCell ref="F337:I337"/>
    <mergeCell ref="F338:I338"/>
    <mergeCell ref="F339:I339"/>
    <mergeCell ref="F340:I340"/>
  </mergeCells>
  <dataValidations count="2">
    <dataValidation type="list" allowBlank="1" showInputMessage="1" showErrorMessage="1" error="Povolené sú hodnoty K, M." sqref="D372:D377" xr:uid="{00000000-0002-0000-0700-000000000000}">
      <formula1>"K, M"</formula1>
    </dataValidation>
    <dataValidation type="list" allowBlank="1" showInputMessage="1" showErrorMessage="1" error="Povolené sú hodnoty základná, znížená, nulová." sqref="U372:U377" xr:uid="{00000000-0002-0000-0700-000001000000}">
      <formula1>"základná, znížená, nulová"</formula1>
    </dataValidation>
  </dataValidations>
  <hyperlinks>
    <hyperlink ref="F1:G1" location="C2" display="1) Krycí list rozpočtu" xr:uid="{00000000-0004-0000-0700-000000000000}"/>
    <hyperlink ref="H1:K1" location="C87" display="2) Rekapitulácia rozpočtu" xr:uid="{00000000-0004-0000-0700-000001000000}"/>
    <hyperlink ref="L1" location="C129" display="3) Rozpočet" xr:uid="{00000000-0004-0000-0700-000002000000}"/>
    <hyperlink ref="S1:T1" location="'Rekapitulácia stavby'!C2" display="Rekapitulácia stavby" xr:uid="{00000000-0004-0000-07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N211"/>
  <sheetViews>
    <sheetView showGridLines="0" workbookViewId="0">
      <pane ySplit="1" topLeftCell="A2" activePane="bottomLeft" state="frozen"/>
      <selection pane="bottomLeft" activeCell="O10" sqref="O10:P1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6"/>
      <c r="B1" s="16"/>
      <c r="C1" s="16"/>
      <c r="D1" s="17" t="s">
        <v>1</v>
      </c>
      <c r="E1" s="16"/>
      <c r="F1" s="18" t="s">
        <v>137</v>
      </c>
      <c r="G1" s="18"/>
      <c r="H1" s="309" t="s">
        <v>138</v>
      </c>
      <c r="I1" s="309"/>
      <c r="J1" s="309"/>
      <c r="K1" s="309"/>
      <c r="L1" s="18" t="s">
        <v>139</v>
      </c>
      <c r="M1" s="16"/>
      <c r="N1" s="16"/>
      <c r="O1" s="17" t="s">
        <v>140</v>
      </c>
      <c r="P1" s="16"/>
      <c r="Q1" s="16"/>
      <c r="R1" s="16"/>
      <c r="S1" s="18" t="s">
        <v>141</v>
      </c>
      <c r="T1" s="18"/>
      <c r="U1" s="126"/>
      <c r="V1" s="126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50000000000003" customHeight="1">
      <c r="C2" s="246" t="s">
        <v>7</v>
      </c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S2" s="248" t="s">
        <v>8</v>
      </c>
      <c r="T2" s="249"/>
      <c r="U2" s="249"/>
      <c r="V2" s="249"/>
      <c r="W2" s="249"/>
      <c r="X2" s="249"/>
      <c r="Y2" s="249"/>
      <c r="Z2" s="249"/>
      <c r="AA2" s="249"/>
      <c r="AB2" s="249"/>
      <c r="AC2" s="249"/>
      <c r="AT2" s="23" t="s">
        <v>109</v>
      </c>
    </row>
    <row r="3" spans="1:6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75</v>
      </c>
    </row>
    <row r="4" spans="1:66" ht="36.950000000000003" customHeight="1">
      <c r="B4" s="27"/>
      <c r="C4" s="242" t="s">
        <v>142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8"/>
      <c r="T4" s="22" t="s">
        <v>12</v>
      </c>
      <c r="AT4" s="23" t="s">
        <v>6</v>
      </c>
    </row>
    <row r="5" spans="1:66" ht="6.95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pans="1:66" ht="25.35" customHeight="1">
      <c r="B6" s="27"/>
      <c r="C6" s="30"/>
      <c r="D6" s="34" t="s">
        <v>18</v>
      </c>
      <c r="E6" s="30"/>
      <c r="F6" s="295" t="str">
        <f>'Rekapitulácia stavby'!K6</f>
        <v>Komunitné centrum Vyšný Orlík</v>
      </c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30"/>
      <c r="R6" s="28"/>
    </row>
    <row r="7" spans="1:66" ht="25.35" customHeight="1">
      <c r="B7" s="27"/>
      <c r="C7" s="30"/>
      <c r="D7" s="34" t="s">
        <v>143</v>
      </c>
      <c r="E7" s="30"/>
      <c r="F7" s="295" t="s">
        <v>144</v>
      </c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30"/>
      <c r="R7" s="28"/>
    </row>
    <row r="8" spans="1:66" s="1" customFormat="1" ht="32.85" customHeight="1">
      <c r="B8" s="39"/>
      <c r="C8" s="40"/>
      <c r="D8" s="33" t="s">
        <v>145</v>
      </c>
      <c r="E8" s="40"/>
      <c r="F8" s="233" t="s">
        <v>1560</v>
      </c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40"/>
      <c r="R8" s="41"/>
    </row>
    <row r="9" spans="1:66" s="1" customFormat="1" ht="14.45" customHeight="1">
      <c r="B9" s="39"/>
      <c r="C9" s="40"/>
      <c r="D9" s="34" t="s">
        <v>20</v>
      </c>
      <c r="E9" s="40"/>
      <c r="F9" s="32" t="s">
        <v>5</v>
      </c>
      <c r="G9" s="40"/>
      <c r="H9" s="40"/>
      <c r="I9" s="40"/>
      <c r="J9" s="40"/>
      <c r="K9" s="40"/>
      <c r="L9" s="40"/>
      <c r="M9" s="34" t="s">
        <v>21</v>
      </c>
      <c r="N9" s="40"/>
      <c r="O9" s="32" t="s">
        <v>5</v>
      </c>
      <c r="P9" s="40"/>
      <c r="Q9" s="40"/>
      <c r="R9" s="41"/>
    </row>
    <row r="10" spans="1:66" s="1" customFormat="1" ht="14.45" customHeight="1">
      <c r="B10" s="39"/>
      <c r="C10" s="40"/>
      <c r="D10" s="34" t="s">
        <v>22</v>
      </c>
      <c r="E10" s="40"/>
      <c r="F10" s="32" t="s">
        <v>23</v>
      </c>
      <c r="G10" s="40"/>
      <c r="H10" s="40"/>
      <c r="I10" s="40"/>
      <c r="J10" s="40"/>
      <c r="K10" s="40"/>
      <c r="L10" s="40"/>
      <c r="M10" s="34" t="s">
        <v>24</v>
      </c>
      <c r="N10" s="40"/>
      <c r="O10" s="310"/>
      <c r="P10" s="297"/>
      <c r="Q10" s="40"/>
      <c r="R10" s="41"/>
    </row>
    <row r="11" spans="1:66" s="1" customFormat="1" ht="10.9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</row>
    <row r="12" spans="1:66" s="1" customFormat="1" ht="14.45" customHeight="1">
      <c r="B12" s="39"/>
      <c r="C12" s="40"/>
      <c r="D12" s="34" t="s">
        <v>25</v>
      </c>
      <c r="E12" s="40"/>
      <c r="F12" s="40"/>
      <c r="G12" s="40"/>
      <c r="H12" s="40"/>
      <c r="I12" s="40"/>
      <c r="J12" s="40"/>
      <c r="K12" s="40"/>
      <c r="L12" s="40"/>
      <c r="M12" s="34" t="s">
        <v>26</v>
      </c>
      <c r="N12" s="40"/>
      <c r="O12" s="250" t="str">
        <f>IF('Rekapitulácia stavby'!AN10="","",'Rekapitulácia stavby'!AN10)</f>
        <v/>
      </c>
      <c r="P12" s="250"/>
      <c r="Q12" s="40"/>
      <c r="R12" s="41"/>
    </row>
    <row r="13" spans="1:66" s="1" customFormat="1" ht="18" customHeight="1">
      <c r="B13" s="39"/>
      <c r="C13" s="40"/>
      <c r="D13" s="40"/>
      <c r="E13" s="32" t="str">
        <f>IF('Rekapitulácia stavby'!E11="","",'Rekapitulácia stavby'!E11)</f>
        <v xml:space="preserve"> </v>
      </c>
      <c r="F13" s="40"/>
      <c r="G13" s="40"/>
      <c r="H13" s="40"/>
      <c r="I13" s="40"/>
      <c r="J13" s="40"/>
      <c r="K13" s="40"/>
      <c r="L13" s="40"/>
      <c r="M13" s="34" t="s">
        <v>28</v>
      </c>
      <c r="N13" s="40"/>
      <c r="O13" s="250" t="str">
        <f>IF('Rekapitulácia stavby'!AN11="","",'Rekapitulácia stavby'!AN11)</f>
        <v/>
      </c>
      <c r="P13" s="250"/>
      <c r="Q13" s="40"/>
      <c r="R13" s="41"/>
    </row>
    <row r="14" spans="1:66" s="1" customFormat="1" ht="6.95" customHeight="1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</row>
    <row r="15" spans="1:66" s="1" customFormat="1" ht="14.45" customHeight="1">
      <c r="B15" s="39"/>
      <c r="C15" s="40"/>
      <c r="D15" s="34" t="s">
        <v>29</v>
      </c>
      <c r="E15" s="40"/>
      <c r="F15" s="40"/>
      <c r="G15" s="40"/>
      <c r="H15" s="40"/>
      <c r="I15" s="40"/>
      <c r="J15" s="40"/>
      <c r="K15" s="40"/>
      <c r="L15" s="40"/>
      <c r="M15" s="34" t="s">
        <v>26</v>
      </c>
      <c r="N15" s="40"/>
      <c r="O15" s="307" t="str">
        <f>IF('Rekapitulácia stavby'!AN13="","",'Rekapitulácia stavby'!AN13)</f>
        <v/>
      </c>
      <c r="P15" s="250"/>
      <c r="Q15" s="40"/>
      <c r="R15" s="41"/>
    </row>
    <row r="16" spans="1:66" s="1" customFormat="1" ht="18" customHeight="1">
      <c r="B16" s="39"/>
      <c r="C16" s="40"/>
      <c r="D16" s="40"/>
      <c r="E16" s="307" t="str">
        <f>IF('Rekapitulácia stavby'!E14="","",'Rekapitulácia stavby'!E14)</f>
        <v/>
      </c>
      <c r="F16" s="308"/>
      <c r="G16" s="308"/>
      <c r="H16" s="308"/>
      <c r="I16" s="308"/>
      <c r="J16" s="308"/>
      <c r="K16" s="308"/>
      <c r="L16" s="308"/>
      <c r="M16" s="34" t="s">
        <v>28</v>
      </c>
      <c r="N16" s="40"/>
      <c r="O16" s="307" t="str">
        <f>IF('Rekapitulácia stavby'!AN14="","",'Rekapitulácia stavby'!AN14)</f>
        <v/>
      </c>
      <c r="P16" s="250"/>
      <c r="Q16" s="40"/>
      <c r="R16" s="41"/>
    </row>
    <row r="17" spans="2:18" s="1" customFormat="1" ht="6.95" customHeight="1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</row>
    <row r="18" spans="2:18" s="1" customFormat="1" ht="14.45" customHeight="1">
      <c r="B18" s="39"/>
      <c r="C18" s="40"/>
      <c r="D18" s="34" t="s">
        <v>30</v>
      </c>
      <c r="E18" s="40"/>
      <c r="F18" s="40"/>
      <c r="G18" s="40"/>
      <c r="H18" s="40"/>
      <c r="I18" s="40"/>
      <c r="J18" s="40"/>
      <c r="K18" s="40"/>
      <c r="L18" s="40"/>
      <c r="M18" s="34" t="s">
        <v>26</v>
      </c>
      <c r="N18" s="40"/>
      <c r="O18" s="250" t="s">
        <v>5</v>
      </c>
      <c r="P18" s="250"/>
      <c r="Q18" s="40"/>
      <c r="R18" s="41"/>
    </row>
    <row r="19" spans="2:18" s="1" customFormat="1" ht="18" customHeight="1">
      <c r="B19" s="39"/>
      <c r="C19" s="40"/>
      <c r="D19" s="40"/>
      <c r="E19" s="32" t="s">
        <v>31</v>
      </c>
      <c r="F19" s="40"/>
      <c r="G19" s="40"/>
      <c r="H19" s="40"/>
      <c r="I19" s="40"/>
      <c r="J19" s="40"/>
      <c r="K19" s="40"/>
      <c r="L19" s="40"/>
      <c r="M19" s="34" t="s">
        <v>28</v>
      </c>
      <c r="N19" s="40"/>
      <c r="O19" s="250" t="s">
        <v>5</v>
      </c>
      <c r="P19" s="250"/>
      <c r="Q19" s="40"/>
      <c r="R19" s="41"/>
    </row>
    <row r="20" spans="2:18" s="1" customFormat="1" ht="6.95" customHeight="1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2:18" s="1" customFormat="1" ht="14.45" customHeight="1">
      <c r="B21" s="39"/>
      <c r="C21" s="40"/>
      <c r="D21" s="34" t="s">
        <v>33</v>
      </c>
      <c r="E21" s="40"/>
      <c r="F21" s="40"/>
      <c r="G21" s="40"/>
      <c r="H21" s="40"/>
      <c r="I21" s="40"/>
      <c r="J21" s="40"/>
      <c r="K21" s="40"/>
      <c r="L21" s="40"/>
      <c r="M21" s="34" t="s">
        <v>26</v>
      </c>
      <c r="N21" s="40"/>
      <c r="O21" s="250" t="s">
        <v>5</v>
      </c>
      <c r="P21" s="250"/>
      <c r="Q21" s="40"/>
      <c r="R21" s="41"/>
    </row>
    <row r="22" spans="2:18" s="1" customFormat="1" ht="18" customHeight="1">
      <c r="B22" s="39"/>
      <c r="C22" s="40"/>
      <c r="D22" s="40"/>
      <c r="E22" s="32" t="s">
        <v>34</v>
      </c>
      <c r="F22" s="40"/>
      <c r="G22" s="40"/>
      <c r="H22" s="40"/>
      <c r="I22" s="40"/>
      <c r="J22" s="40"/>
      <c r="K22" s="40"/>
      <c r="L22" s="40"/>
      <c r="M22" s="34" t="s">
        <v>28</v>
      </c>
      <c r="N22" s="40"/>
      <c r="O22" s="250" t="s">
        <v>5</v>
      </c>
      <c r="P22" s="250"/>
      <c r="Q22" s="40"/>
      <c r="R22" s="41"/>
    </row>
    <row r="23" spans="2:18" s="1" customFormat="1" ht="6.95" customHeight="1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4.45" customHeight="1">
      <c r="B24" s="39"/>
      <c r="C24" s="40"/>
      <c r="D24" s="34" t="s">
        <v>35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2:18" s="1" customFormat="1" ht="16.5" customHeight="1">
      <c r="B25" s="39"/>
      <c r="C25" s="40"/>
      <c r="D25" s="40"/>
      <c r="E25" s="263" t="s">
        <v>5</v>
      </c>
      <c r="F25" s="263"/>
      <c r="G25" s="263"/>
      <c r="H25" s="263"/>
      <c r="I25" s="263"/>
      <c r="J25" s="263"/>
      <c r="K25" s="263"/>
      <c r="L25" s="263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2:18" s="1" customFormat="1" ht="6.95" customHeight="1">
      <c r="B27" s="39"/>
      <c r="C27" s="4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40"/>
      <c r="R27" s="41"/>
    </row>
    <row r="28" spans="2:18" s="1" customFormat="1" ht="14.45" customHeight="1">
      <c r="B28" s="39"/>
      <c r="C28" s="40"/>
      <c r="D28" s="127" t="s">
        <v>147</v>
      </c>
      <c r="E28" s="40"/>
      <c r="F28" s="40"/>
      <c r="G28" s="40"/>
      <c r="H28" s="40"/>
      <c r="I28" s="40"/>
      <c r="J28" s="40"/>
      <c r="K28" s="40"/>
      <c r="L28" s="40"/>
      <c r="M28" s="264">
        <f>N89</f>
        <v>0</v>
      </c>
      <c r="N28" s="264"/>
      <c r="O28" s="264"/>
      <c r="P28" s="264"/>
      <c r="Q28" s="40"/>
      <c r="R28" s="41"/>
    </row>
    <row r="29" spans="2:18" s="1" customFormat="1" ht="14.45" customHeight="1">
      <c r="B29" s="39"/>
      <c r="C29" s="40"/>
      <c r="D29" s="38" t="s">
        <v>131</v>
      </c>
      <c r="E29" s="40"/>
      <c r="F29" s="40"/>
      <c r="G29" s="40"/>
      <c r="H29" s="40"/>
      <c r="I29" s="40"/>
      <c r="J29" s="40"/>
      <c r="K29" s="40"/>
      <c r="L29" s="40"/>
      <c r="M29" s="264">
        <f>N102</f>
        <v>0</v>
      </c>
      <c r="N29" s="264"/>
      <c r="O29" s="264"/>
      <c r="P29" s="264"/>
      <c r="Q29" s="40"/>
      <c r="R29" s="41"/>
    </row>
    <row r="30" spans="2:18" s="1" customFormat="1" ht="6.95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2:18" s="1" customFormat="1" ht="25.35" customHeight="1">
      <c r="B31" s="39"/>
      <c r="C31" s="40"/>
      <c r="D31" s="128" t="s">
        <v>38</v>
      </c>
      <c r="E31" s="40"/>
      <c r="F31" s="40"/>
      <c r="G31" s="40"/>
      <c r="H31" s="40"/>
      <c r="I31" s="40"/>
      <c r="J31" s="40"/>
      <c r="K31" s="40"/>
      <c r="L31" s="40"/>
      <c r="M31" s="306">
        <f>ROUND(M28+M29,2)</f>
        <v>0</v>
      </c>
      <c r="N31" s="294"/>
      <c r="O31" s="294"/>
      <c r="P31" s="294"/>
      <c r="Q31" s="40"/>
      <c r="R31" s="41"/>
    </row>
    <row r="32" spans="2:18" s="1" customFormat="1" ht="6.95" customHeight="1">
      <c r="B32" s="39"/>
      <c r="C32" s="40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40"/>
      <c r="R32" s="41"/>
    </row>
    <row r="33" spans="2:18" s="1" customFormat="1" ht="14.45" customHeight="1">
      <c r="B33" s="39"/>
      <c r="C33" s="40"/>
      <c r="D33" s="46" t="s">
        <v>39</v>
      </c>
      <c r="E33" s="46" t="s">
        <v>40</v>
      </c>
      <c r="F33" s="47">
        <v>0.2</v>
      </c>
      <c r="G33" s="129" t="s">
        <v>41</v>
      </c>
      <c r="H33" s="303">
        <f>ROUND((((SUM(BE102:BE109)+SUM(BE128:BE204))+SUM(BE206:BE210))),2)</f>
        <v>0</v>
      </c>
      <c r="I33" s="294"/>
      <c r="J33" s="294"/>
      <c r="K33" s="40"/>
      <c r="L33" s="40"/>
      <c r="M33" s="303">
        <f>ROUND(((ROUND((SUM(BE102:BE109)+SUM(BE128:BE204)), 2)*F33)+SUM(BE206:BE210)*F33),2)</f>
        <v>0</v>
      </c>
      <c r="N33" s="294"/>
      <c r="O33" s="294"/>
      <c r="P33" s="294"/>
      <c r="Q33" s="40"/>
      <c r="R33" s="41"/>
    </row>
    <row r="34" spans="2:18" s="1" customFormat="1" ht="14.45" customHeight="1">
      <c r="B34" s="39"/>
      <c r="C34" s="40"/>
      <c r="D34" s="40"/>
      <c r="E34" s="46" t="s">
        <v>42</v>
      </c>
      <c r="F34" s="47">
        <v>0.2</v>
      </c>
      <c r="G34" s="129" t="s">
        <v>41</v>
      </c>
      <c r="H34" s="303">
        <f>ROUND((((SUM(BF102:BF109)+SUM(BF128:BF204))+SUM(BF206:BF210))),2)</f>
        <v>0</v>
      </c>
      <c r="I34" s="294"/>
      <c r="J34" s="294"/>
      <c r="K34" s="40"/>
      <c r="L34" s="40"/>
      <c r="M34" s="303">
        <f>ROUND(((ROUND((SUM(BF102:BF109)+SUM(BF128:BF204)), 2)*F34)+SUM(BF206:BF210)*F34),2)</f>
        <v>0</v>
      </c>
      <c r="N34" s="294"/>
      <c r="O34" s="294"/>
      <c r="P34" s="294"/>
      <c r="Q34" s="40"/>
      <c r="R34" s="41"/>
    </row>
    <row r="35" spans="2:18" s="1" customFormat="1" ht="14.45" hidden="1" customHeight="1">
      <c r="B35" s="39"/>
      <c r="C35" s="40"/>
      <c r="D35" s="40"/>
      <c r="E35" s="46" t="s">
        <v>43</v>
      </c>
      <c r="F35" s="47">
        <v>0.2</v>
      </c>
      <c r="G35" s="129" t="s">
        <v>41</v>
      </c>
      <c r="H35" s="303">
        <f>ROUND((((SUM(BG102:BG109)+SUM(BG128:BG204))+SUM(BG206:BG210))),2)</f>
        <v>0</v>
      </c>
      <c r="I35" s="294"/>
      <c r="J35" s="294"/>
      <c r="K35" s="40"/>
      <c r="L35" s="40"/>
      <c r="M35" s="303">
        <v>0</v>
      </c>
      <c r="N35" s="294"/>
      <c r="O35" s="294"/>
      <c r="P35" s="294"/>
      <c r="Q35" s="40"/>
      <c r="R35" s="41"/>
    </row>
    <row r="36" spans="2:18" s="1" customFormat="1" ht="14.45" hidden="1" customHeight="1">
      <c r="B36" s="39"/>
      <c r="C36" s="40"/>
      <c r="D36" s="40"/>
      <c r="E36" s="46" t="s">
        <v>44</v>
      </c>
      <c r="F36" s="47">
        <v>0.2</v>
      </c>
      <c r="G36" s="129" t="s">
        <v>41</v>
      </c>
      <c r="H36" s="303">
        <f>ROUND((((SUM(BH102:BH109)+SUM(BH128:BH204))+SUM(BH206:BH210))),2)</f>
        <v>0</v>
      </c>
      <c r="I36" s="294"/>
      <c r="J36" s="294"/>
      <c r="K36" s="40"/>
      <c r="L36" s="40"/>
      <c r="M36" s="303">
        <v>0</v>
      </c>
      <c r="N36" s="294"/>
      <c r="O36" s="294"/>
      <c r="P36" s="294"/>
      <c r="Q36" s="40"/>
      <c r="R36" s="41"/>
    </row>
    <row r="37" spans="2:18" s="1" customFormat="1" ht="14.45" hidden="1" customHeight="1">
      <c r="B37" s="39"/>
      <c r="C37" s="40"/>
      <c r="D37" s="40"/>
      <c r="E37" s="46" t="s">
        <v>45</v>
      </c>
      <c r="F37" s="47">
        <v>0</v>
      </c>
      <c r="G37" s="129" t="s">
        <v>41</v>
      </c>
      <c r="H37" s="303">
        <f>ROUND((((SUM(BI102:BI109)+SUM(BI128:BI204))+SUM(BI206:BI210))),2)</f>
        <v>0</v>
      </c>
      <c r="I37" s="294"/>
      <c r="J37" s="294"/>
      <c r="K37" s="40"/>
      <c r="L37" s="40"/>
      <c r="M37" s="303">
        <v>0</v>
      </c>
      <c r="N37" s="294"/>
      <c r="O37" s="294"/>
      <c r="P37" s="294"/>
      <c r="Q37" s="40"/>
      <c r="R37" s="41"/>
    </row>
    <row r="38" spans="2:18" s="1" customFormat="1" ht="6.9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2:18" s="1" customFormat="1" ht="25.35" customHeight="1">
      <c r="B39" s="39"/>
      <c r="C39" s="125"/>
      <c r="D39" s="130" t="s">
        <v>46</v>
      </c>
      <c r="E39" s="79"/>
      <c r="F39" s="79"/>
      <c r="G39" s="131" t="s">
        <v>47</v>
      </c>
      <c r="H39" s="132" t="s">
        <v>48</v>
      </c>
      <c r="I39" s="79"/>
      <c r="J39" s="79"/>
      <c r="K39" s="79"/>
      <c r="L39" s="304">
        <f>SUM(M31:M37)</f>
        <v>0</v>
      </c>
      <c r="M39" s="304"/>
      <c r="N39" s="304"/>
      <c r="O39" s="304"/>
      <c r="P39" s="305"/>
      <c r="Q39" s="125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s="1" customFormat="1" ht="14.45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2:18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 ht="15">
      <c r="B50" s="39"/>
      <c r="C50" s="40"/>
      <c r="D50" s="54" t="s">
        <v>49</v>
      </c>
      <c r="E50" s="55"/>
      <c r="F50" s="55"/>
      <c r="G50" s="55"/>
      <c r="H50" s="56"/>
      <c r="I50" s="40"/>
      <c r="J50" s="54" t="s">
        <v>50</v>
      </c>
      <c r="K50" s="55"/>
      <c r="L50" s="55"/>
      <c r="M50" s="55"/>
      <c r="N50" s="55"/>
      <c r="O50" s="55"/>
      <c r="P50" s="56"/>
      <c r="Q50" s="40"/>
      <c r="R50" s="41"/>
    </row>
    <row r="51" spans="2:18">
      <c r="B51" s="27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8"/>
    </row>
    <row r="52" spans="2:18">
      <c r="B52" s="27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8"/>
    </row>
    <row r="53" spans="2:18">
      <c r="B53" s="27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8"/>
    </row>
    <row r="54" spans="2:18">
      <c r="B54" s="27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8"/>
    </row>
    <row r="55" spans="2:18">
      <c r="B55" s="27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8"/>
    </row>
    <row r="56" spans="2:18">
      <c r="B56" s="27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8"/>
    </row>
    <row r="57" spans="2:18">
      <c r="B57" s="27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8"/>
    </row>
    <row r="58" spans="2:18">
      <c r="B58" s="27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8"/>
    </row>
    <row r="59" spans="2:18" s="1" customFormat="1" ht="15">
      <c r="B59" s="39"/>
      <c r="C59" s="40"/>
      <c r="D59" s="59" t="s">
        <v>51</v>
      </c>
      <c r="E59" s="60"/>
      <c r="F59" s="60"/>
      <c r="G59" s="61" t="s">
        <v>52</v>
      </c>
      <c r="H59" s="62"/>
      <c r="I59" s="40"/>
      <c r="J59" s="59" t="s">
        <v>51</v>
      </c>
      <c r="K59" s="60"/>
      <c r="L59" s="60"/>
      <c r="M59" s="60"/>
      <c r="N59" s="61" t="s">
        <v>52</v>
      </c>
      <c r="O59" s="60"/>
      <c r="P59" s="62"/>
      <c r="Q59" s="40"/>
      <c r="R59" s="41"/>
    </row>
    <row r="60" spans="2:18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 ht="15">
      <c r="B61" s="39"/>
      <c r="C61" s="40"/>
      <c r="D61" s="54" t="s">
        <v>53</v>
      </c>
      <c r="E61" s="55"/>
      <c r="F61" s="55"/>
      <c r="G61" s="55"/>
      <c r="H61" s="56"/>
      <c r="I61" s="40"/>
      <c r="J61" s="54" t="s">
        <v>54</v>
      </c>
      <c r="K61" s="55"/>
      <c r="L61" s="55"/>
      <c r="M61" s="55"/>
      <c r="N61" s="55"/>
      <c r="O61" s="55"/>
      <c r="P61" s="56"/>
      <c r="Q61" s="40"/>
      <c r="R61" s="41"/>
    </row>
    <row r="62" spans="2:18">
      <c r="B62" s="27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8"/>
    </row>
    <row r="63" spans="2:18">
      <c r="B63" s="27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8"/>
    </row>
    <row r="64" spans="2:18">
      <c r="B64" s="27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8"/>
    </row>
    <row r="65" spans="2:18">
      <c r="B65" s="27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8"/>
    </row>
    <row r="66" spans="2:18">
      <c r="B66" s="27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8"/>
    </row>
    <row r="67" spans="2:18">
      <c r="B67" s="27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8"/>
    </row>
    <row r="68" spans="2:18">
      <c r="B68" s="27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8"/>
    </row>
    <row r="69" spans="2:18">
      <c r="B69" s="27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8"/>
    </row>
    <row r="70" spans="2:18" s="1" customFormat="1" ht="15">
      <c r="B70" s="39"/>
      <c r="C70" s="40"/>
      <c r="D70" s="59" t="s">
        <v>51</v>
      </c>
      <c r="E70" s="60"/>
      <c r="F70" s="60"/>
      <c r="G70" s="61" t="s">
        <v>52</v>
      </c>
      <c r="H70" s="62"/>
      <c r="I70" s="40"/>
      <c r="J70" s="59" t="s">
        <v>51</v>
      </c>
      <c r="K70" s="60"/>
      <c r="L70" s="60"/>
      <c r="M70" s="60"/>
      <c r="N70" s="61" t="s">
        <v>52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0000000000003" customHeight="1">
      <c r="B76" s="39"/>
      <c r="C76" s="242" t="s">
        <v>148</v>
      </c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18</v>
      </c>
      <c r="D78" s="40"/>
      <c r="E78" s="40"/>
      <c r="F78" s="295" t="str">
        <f>F6</f>
        <v>Komunitné centrum Vyšný Orlík</v>
      </c>
      <c r="G78" s="296"/>
      <c r="H78" s="296"/>
      <c r="I78" s="296"/>
      <c r="J78" s="296"/>
      <c r="K78" s="296"/>
      <c r="L78" s="296"/>
      <c r="M78" s="296"/>
      <c r="N78" s="296"/>
      <c r="O78" s="296"/>
      <c r="P78" s="296"/>
      <c r="Q78" s="40"/>
      <c r="R78" s="41"/>
    </row>
    <row r="79" spans="2:18" ht="30" customHeight="1">
      <c r="B79" s="27"/>
      <c r="C79" s="34" t="s">
        <v>143</v>
      </c>
      <c r="D79" s="30"/>
      <c r="E79" s="30"/>
      <c r="F79" s="295" t="s">
        <v>144</v>
      </c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30"/>
      <c r="R79" s="28"/>
    </row>
    <row r="80" spans="2:18" s="1" customFormat="1" ht="36.950000000000003" customHeight="1">
      <c r="B80" s="39"/>
      <c r="C80" s="73" t="s">
        <v>145</v>
      </c>
      <c r="D80" s="40"/>
      <c r="E80" s="40"/>
      <c r="F80" s="244" t="str">
        <f>F8</f>
        <v>008 - Ostatné</v>
      </c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40"/>
      <c r="R80" s="41"/>
    </row>
    <row r="81" spans="2:47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1"/>
    </row>
    <row r="82" spans="2:47" s="1" customFormat="1" ht="18" customHeight="1">
      <c r="B82" s="39"/>
      <c r="C82" s="34" t="s">
        <v>22</v>
      </c>
      <c r="D82" s="40"/>
      <c r="E82" s="40"/>
      <c r="F82" s="32" t="str">
        <f>F10</f>
        <v>Vyšný Orlík</v>
      </c>
      <c r="G82" s="40"/>
      <c r="H82" s="40"/>
      <c r="I82" s="40"/>
      <c r="J82" s="40"/>
      <c r="K82" s="34" t="s">
        <v>24</v>
      </c>
      <c r="L82" s="40"/>
      <c r="M82" s="297" t="str">
        <f>IF(O10="","",O10)</f>
        <v/>
      </c>
      <c r="N82" s="297"/>
      <c r="O82" s="297"/>
      <c r="P82" s="297"/>
      <c r="Q82" s="40"/>
      <c r="R82" s="41"/>
    </row>
    <row r="83" spans="2:47" s="1" customFormat="1" ht="6.95" customHeight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1"/>
    </row>
    <row r="84" spans="2:47" s="1" customFormat="1" ht="15">
      <c r="B84" s="39"/>
      <c r="C84" s="34" t="s">
        <v>25</v>
      </c>
      <c r="D84" s="40"/>
      <c r="E84" s="40"/>
      <c r="F84" s="32" t="str">
        <f>E13</f>
        <v xml:space="preserve"> </v>
      </c>
      <c r="G84" s="40"/>
      <c r="H84" s="40"/>
      <c r="I84" s="40"/>
      <c r="J84" s="40"/>
      <c r="K84" s="34" t="s">
        <v>30</v>
      </c>
      <c r="L84" s="40"/>
      <c r="M84" s="250" t="str">
        <f>E19</f>
        <v>AIP projekt s.r.o.</v>
      </c>
      <c r="N84" s="250"/>
      <c r="O84" s="250"/>
      <c r="P84" s="250"/>
      <c r="Q84" s="250"/>
      <c r="R84" s="41"/>
    </row>
    <row r="85" spans="2:47" s="1" customFormat="1" ht="14.45" customHeight="1">
      <c r="B85" s="39"/>
      <c r="C85" s="34" t="s">
        <v>29</v>
      </c>
      <c r="D85" s="40"/>
      <c r="E85" s="40"/>
      <c r="F85" s="32" t="str">
        <f>IF(E16="","",E16)</f>
        <v/>
      </c>
      <c r="G85" s="40"/>
      <c r="H85" s="40"/>
      <c r="I85" s="40"/>
      <c r="J85" s="40"/>
      <c r="K85" s="34" t="s">
        <v>33</v>
      </c>
      <c r="L85" s="40"/>
      <c r="M85" s="250" t="str">
        <f>E22</f>
        <v>Ing. Matúš Holova</v>
      </c>
      <c r="N85" s="250"/>
      <c r="O85" s="250"/>
      <c r="P85" s="250"/>
      <c r="Q85" s="250"/>
      <c r="R85" s="41"/>
    </row>
    <row r="86" spans="2:47" s="1" customFormat="1" ht="10.35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1"/>
    </row>
    <row r="87" spans="2:47" s="1" customFormat="1" ht="29.25" customHeight="1">
      <c r="B87" s="39"/>
      <c r="C87" s="301" t="s">
        <v>149</v>
      </c>
      <c r="D87" s="302"/>
      <c r="E87" s="302"/>
      <c r="F87" s="302"/>
      <c r="G87" s="302"/>
      <c r="H87" s="125"/>
      <c r="I87" s="125"/>
      <c r="J87" s="125"/>
      <c r="K87" s="125"/>
      <c r="L87" s="125"/>
      <c r="M87" s="125"/>
      <c r="N87" s="301" t="s">
        <v>150</v>
      </c>
      <c r="O87" s="302"/>
      <c r="P87" s="302"/>
      <c r="Q87" s="302"/>
      <c r="R87" s="41"/>
    </row>
    <row r="88" spans="2:47" s="1" customFormat="1" ht="10.35" customHeight="1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1"/>
    </row>
    <row r="89" spans="2:47" s="1" customFormat="1" ht="29.25" customHeight="1">
      <c r="B89" s="39"/>
      <c r="C89" s="133" t="s">
        <v>151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226">
        <f>N128</f>
        <v>0</v>
      </c>
      <c r="O89" s="298"/>
      <c r="P89" s="298"/>
      <c r="Q89" s="298"/>
      <c r="R89" s="41"/>
      <c r="AU89" s="23" t="s">
        <v>152</v>
      </c>
    </row>
    <row r="90" spans="2:47" s="7" customFormat="1" ht="24.95" customHeight="1">
      <c r="B90" s="134"/>
      <c r="C90" s="135"/>
      <c r="D90" s="136" t="s">
        <v>153</v>
      </c>
      <c r="E90" s="135"/>
      <c r="F90" s="135"/>
      <c r="G90" s="135"/>
      <c r="H90" s="135"/>
      <c r="I90" s="135"/>
      <c r="J90" s="135"/>
      <c r="K90" s="135"/>
      <c r="L90" s="135"/>
      <c r="M90" s="135"/>
      <c r="N90" s="291">
        <f>N129</f>
        <v>0</v>
      </c>
      <c r="O90" s="300"/>
      <c r="P90" s="300"/>
      <c r="Q90" s="300"/>
      <c r="R90" s="137"/>
    </row>
    <row r="91" spans="2:47" s="8" customFormat="1" ht="19.899999999999999" customHeight="1">
      <c r="B91" s="138"/>
      <c r="C91" s="103"/>
      <c r="D91" s="114" t="s">
        <v>778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1">
        <f>N130</f>
        <v>0</v>
      </c>
      <c r="O91" s="222"/>
      <c r="P91" s="222"/>
      <c r="Q91" s="222"/>
      <c r="R91" s="139"/>
    </row>
    <row r="92" spans="2:47" s="8" customFormat="1" ht="19.899999999999999" customHeight="1">
      <c r="B92" s="138"/>
      <c r="C92" s="103"/>
      <c r="D92" s="114" t="s">
        <v>155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1">
        <f>N134</f>
        <v>0</v>
      </c>
      <c r="O92" s="222"/>
      <c r="P92" s="222"/>
      <c r="Q92" s="222"/>
      <c r="R92" s="139"/>
    </row>
    <row r="93" spans="2:47" s="8" customFormat="1" ht="19.899999999999999" customHeight="1">
      <c r="B93" s="138"/>
      <c r="C93" s="103"/>
      <c r="D93" s="114" t="s">
        <v>157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21">
        <f>N138</f>
        <v>0</v>
      </c>
      <c r="O93" s="222"/>
      <c r="P93" s="222"/>
      <c r="Q93" s="222"/>
      <c r="R93" s="139"/>
    </row>
    <row r="94" spans="2:47" s="8" customFormat="1" ht="19.899999999999999" customHeight="1">
      <c r="B94" s="138"/>
      <c r="C94" s="103"/>
      <c r="D94" s="114" t="s">
        <v>779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21">
        <f>N144</f>
        <v>0</v>
      </c>
      <c r="O94" s="222"/>
      <c r="P94" s="222"/>
      <c r="Q94" s="222"/>
      <c r="R94" s="139"/>
    </row>
    <row r="95" spans="2:47" s="7" customFormat="1" ht="24.95" customHeight="1">
      <c r="B95" s="134"/>
      <c r="C95" s="135"/>
      <c r="D95" s="136" t="s">
        <v>158</v>
      </c>
      <c r="E95" s="135"/>
      <c r="F95" s="135"/>
      <c r="G95" s="135"/>
      <c r="H95" s="135"/>
      <c r="I95" s="135"/>
      <c r="J95" s="135"/>
      <c r="K95" s="135"/>
      <c r="L95" s="135"/>
      <c r="M95" s="135"/>
      <c r="N95" s="291">
        <f>N146</f>
        <v>0</v>
      </c>
      <c r="O95" s="300"/>
      <c r="P95" s="300"/>
      <c r="Q95" s="300"/>
      <c r="R95" s="137"/>
    </row>
    <row r="96" spans="2:47" s="8" customFormat="1" ht="19.899999999999999" customHeight="1">
      <c r="B96" s="138"/>
      <c r="C96" s="103"/>
      <c r="D96" s="114" t="s">
        <v>161</v>
      </c>
      <c r="E96" s="103"/>
      <c r="F96" s="103"/>
      <c r="G96" s="103"/>
      <c r="H96" s="103"/>
      <c r="I96" s="103"/>
      <c r="J96" s="103"/>
      <c r="K96" s="103"/>
      <c r="L96" s="103"/>
      <c r="M96" s="103"/>
      <c r="N96" s="221">
        <f>N147</f>
        <v>0</v>
      </c>
      <c r="O96" s="222"/>
      <c r="P96" s="222"/>
      <c r="Q96" s="222"/>
      <c r="R96" s="139"/>
    </row>
    <row r="97" spans="2:65" s="8" customFormat="1" ht="19.899999999999999" customHeight="1">
      <c r="B97" s="138"/>
      <c r="C97" s="103"/>
      <c r="D97" s="114" t="s">
        <v>162</v>
      </c>
      <c r="E97" s="103"/>
      <c r="F97" s="103"/>
      <c r="G97" s="103"/>
      <c r="H97" s="103"/>
      <c r="I97" s="103"/>
      <c r="J97" s="103"/>
      <c r="K97" s="103"/>
      <c r="L97" s="103"/>
      <c r="M97" s="103"/>
      <c r="N97" s="221">
        <f>N153</f>
        <v>0</v>
      </c>
      <c r="O97" s="222"/>
      <c r="P97" s="222"/>
      <c r="Q97" s="222"/>
      <c r="R97" s="139"/>
    </row>
    <row r="98" spans="2:65" s="8" customFormat="1" ht="19.899999999999999" customHeight="1">
      <c r="B98" s="138"/>
      <c r="C98" s="103"/>
      <c r="D98" s="114" t="s">
        <v>163</v>
      </c>
      <c r="E98" s="103"/>
      <c r="F98" s="103"/>
      <c r="G98" s="103"/>
      <c r="H98" s="103"/>
      <c r="I98" s="103"/>
      <c r="J98" s="103"/>
      <c r="K98" s="103"/>
      <c r="L98" s="103"/>
      <c r="M98" s="103"/>
      <c r="N98" s="221">
        <f>N157</f>
        <v>0</v>
      </c>
      <c r="O98" s="222"/>
      <c r="P98" s="222"/>
      <c r="Q98" s="222"/>
      <c r="R98" s="139"/>
    </row>
    <row r="99" spans="2:65" s="8" customFormat="1" ht="19.899999999999999" customHeight="1">
      <c r="B99" s="138"/>
      <c r="C99" s="103"/>
      <c r="D99" s="114" t="s">
        <v>1561</v>
      </c>
      <c r="E99" s="103"/>
      <c r="F99" s="103"/>
      <c r="G99" s="103"/>
      <c r="H99" s="103"/>
      <c r="I99" s="103"/>
      <c r="J99" s="103"/>
      <c r="K99" s="103"/>
      <c r="L99" s="103"/>
      <c r="M99" s="103"/>
      <c r="N99" s="221">
        <f>N192</f>
        <v>0</v>
      </c>
      <c r="O99" s="222"/>
      <c r="P99" s="222"/>
      <c r="Q99" s="222"/>
      <c r="R99" s="139"/>
    </row>
    <row r="100" spans="2:65" s="7" customFormat="1" ht="21.75" customHeight="1">
      <c r="B100" s="134"/>
      <c r="C100" s="135"/>
      <c r="D100" s="136" t="s">
        <v>168</v>
      </c>
      <c r="E100" s="135"/>
      <c r="F100" s="135"/>
      <c r="G100" s="135"/>
      <c r="H100" s="135"/>
      <c r="I100" s="135"/>
      <c r="J100" s="135"/>
      <c r="K100" s="135"/>
      <c r="L100" s="135"/>
      <c r="M100" s="135"/>
      <c r="N100" s="290">
        <f>N205</f>
        <v>0</v>
      </c>
      <c r="O100" s="300"/>
      <c r="P100" s="300"/>
      <c r="Q100" s="300"/>
      <c r="R100" s="137"/>
    </row>
    <row r="101" spans="2:65" s="1" customFormat="1" ht="21.75" customHeight="1"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1"/>
    </row>
    <row r="102" spans="2:65" s="1" customFormat="1" ht="29.25" customHeight="1">
      <c r="B102" s="39"/>
      <c r="C102" s="133" t="s">
        <v>169</v>
      </c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298">
        <f>ROUND(N103+N104+N105+N106+N107+N108,2)</f>
        <v>0</v>
      </c>
      <c r="O102" s="299"/>
      <c r="P102" s="299"/>
      <c r="Q102" s="299"/>
      <c r="R102" s="41"/>
      <c r="T102" s="140"/>
      <c r="U102" s="141" t="s">
        <v>39</v>
      </c>
    </row>
    <row r="103" spans="2:65" s="1" customFormat="1" ht="18" customHeight="1">
      <c r="B103" s="142"/>
      <c r="C103" s="143"/>
      <c r="D103" s="257" t="s">
        <v>170</v>
      </c>
      <c r="E103" s="292"/>
      <c r="F103" s="292"/>
      <c r="G103" s="292"/>
      <c r="H103" s="292"/>
      <c r="I103" s="143"/>
      <c r="J103" s="143"/>
      <c r="K103" s="143"/>
      <c r="L103" s="143"/>
      <c r="M103" s="143"/>
      <c r="N103" s="231">
        <f>ROUND(N89*T103,2)</f>
        <v>0</v>
      </c>
      <c r="O103" s="293"/>
      <c r="P103" s="293"/>
      <c r="Q103" s="293"/>
      <c r="R103" s="145"/>
      <c r="S103" s="146"/>
      <c r="T103" s="147"/>
      <c r="U103" s="148" t="s">
        <v>42</v>
      </c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9" t="s">
        <v>171</v>
      </c>
      <c r="AZ103" s="146"/>
      <c r="BA103" s="146"/>
      <c r="BB103" s="146"/>
      <c r="BC103" s="146"/>
      <c r="BD103" s="146"/>
      <c r="BE103" s="150">
        <f t="shared" ref="BE103:BE108" si="0">IF(U103="základná",N103,0)</f>
        <v>0</v>
      </c>
      <c r="BF103" s="150">
        <f t="shared" ref="BF103:BF108" si="1">IF(U103="znížená",N103,0)</f>
        <v>0</v>
      </c>
      <c r="BG103" s="150">
        <f t="shared" ref="BG103:BG108" si="2">IF(U103="zákl. prenesená",N103,0)</f>
        <v>0</v>
      </c>
      <c r="BH103" s="150">
        <f t="shared" ref="BH103:BH108" si="3">IF(U103="zníž. prenesená",N103,0)</f>
        <v>0</v>
      </c>
      <c r="BI103" s="150">
        <f t="shared" ref="BI103:BI108" si="4">IF(U103="nulová",N103,0)</f>
        <v>0</v>
      </c>
      <c r="BJ103" s="149" t="s">
        <v>87</v>
      </c>
      <c r="BK103" s="146"/>
      <c r="BL103" s="146"/>
      <c r="BM103" s="146"/>
    </row>
    <row r="104" spans="2:65" s="1" customFormat="1" ht="18" customHeight="1">
      <c r="B104" s="142"/>
      <c r="C104" s="143"/>
      <c r="D104" s="257" t="s">
        <v>172</v>
      </c>
      <c r="E104" s="292"/>
      <c r="F104" s="292"/>
      <c r="G104" s="292"/>
      <c r="H104" s="292"/>
      <c r="I104" s="143"/>
      <c r="J104" s="143"/>
      <c r="K104" s="143"/>
      <c r="L104" s="143"/>
      <c r="M104" s="143"/>
      <c r="N104" s="231">
        <f>ROUND(N89*T104,2)</f>
        <v>0</v>
      </c>
      <c r="O104" s="293"/>
      <c r="P104" s="293"/>
      <c r="Q104" s="293"/>
      <c r="R104" s="145"/>
      <c r="S104" s="146"/>
      <c r="T104" s="147"/>
      <c r="U104" s="148" t="s">
        <v>42</v>
      </c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9" t="s">
        <v>171</v>
      </c>
      <c r="AZ104" s="146"/>
      <c r="BA104" s="146"/>
      <c r="BB104" s="146"/>
      <c r="BC104" s="146"/>
      <c r="BD104" s="146"/>
      <c r="BE104" s="150">
        <f t="shared" si="0"/>
        <v>0</v>
      </c>
      <c r="BF104" s="150">
        <f t="shared" si="1"/>
        <v>0</v>
      </c>
      <c r="BG104" s="150">
        <f t="shared" si="2"/>
        <v>0</v>
      </c>
      <c r="BH104" s="150">
        <f t="shared" si="3"/>
        <v>0</v>
      </c>
      <c r="BI104" s="150">
        <f t="shared" si="4"/>
        <v>0</v>
      </c>
      <c r="BJ104" s="149" t="s">
        <v>87</v>
      </c>
      <c r="BK104" s="146"/>
      <c r="BL104" s="146"/>
      <c r="BM104" s="146"/>
    </row>
    <row r="105" spans="2:65" s="1" customFormat="1" ht="18" customHeight="1">
      <c r="B105" s="142"/>
      <c r="C105" s="143"/>
      <c r="D105" s="257" t="s">
        <v>173</v>
      </c>
      <c r="E105" s="292"/>
      <c r="F105" s="292"/>
      <c r="G105" s="292"/>
      <c r="H105" s="292"/>
      <c r="I105" s="143"/>
      <c r="J105" s="143"/>
      <c r="K105" s="143"/>
      <c r="L105" s="143"/>
      <c r="M105" s="143"/>
      <c r="N105" s="231">
        <f>ROUND(N89*T105,2)</f>
        <v>0</v>
      </c>
      <c r="O105" s="293"/>
      <c r="P105" s="293"/>
      <c r="Q105" s="293"/>
      <c r="R105" s="145"/>
      <c r="S105" s="146"/>
      <c r="T105" s="147"/>
      <c r="U105" s="148" t="s">
        <v>42</v>
      </c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9" t="s">
        <v>171</v>
      </c>
      <c r="AZ105" s="146"/>
      <c r="BA105" s="146"/>
      <c r="BB105" s="146"/>
      <c r="BC105" s="146"/>
      <c r="BD105" s="146"/>
      <c r="BE105" s="150">
        <f t="shared" si="0"/>
        <v>0</v>
      </c>
      <c r="BF105" s="150">
        <f t="shared" si="1"/>
        <v>0</v>
      </c>
      <c r="BG105" s="150">
        <f t="shared" si="2"/>
        <v>0</v>
      </c>
      <c r="BH105" s="150">
        <f t="shared" si="3"/>
        <v>0</v>
      </c>
      <c r="BI105" s="150">
        <f t="shared" si="4"/>
        <v>0</v>
      </c>
      <c r="BJ105" s="149" t="s">
        <v>87</v>
      </c>
      <c r="BK105" s="146"/>
      <c r="BL105" s="146"/>
      <c r="BM105" s="146"/>
    </row>
    <row r="106" spans="2:65" s="1" customFormat="1" ht="18" customHeight="1">
      <c r="B106" s="142"/>
      <c r="C106" s="143"/>
      <c r="D106" s="257" t="s">
        <v>174</v>
      </c>
      <c r="E106" s="292"/>
      <c r="F106" s="292"/>
      <c r="G106" s="292"/>
      <c r="H106" s="292"/>
      <c r="I106" s="143"/>
      <c r="J106" s="143"/>
      <c r="K106" s="143"/>
      <c r="L106" s="143"/>
      <c r="M106" s="143"/>
      <c r="N106" s="231">
        <f>ROUND(N89*T106,2)</f>
        <v>0</v>
      </c>
      <c r="O106" s="293"/>
      <c r="P106" s="293"/>
      <c r="Q106" s="293"/>
      <c r="R106" s="145"/>
      <c r="S106" s="146"/>
      <c r="T106" s="147"/>
      <c r="U106" s="148" t="s">
        <v>42</v>
      </c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9" t="s">
        <v>171</v>
      </c>
      <c r="AZ106" s="146"/>
      <c r="BA106" s="146"/>
      <c r="BB106" s="146"/>
      <c r="BC106" s="146"/>
      <c r="BD106" s="146"/>
      <c r="BE106" s="150">
        <f t="shared" si="0"/>
        <v>0</v>
      </c>
      <c r="BF106" s="150">
        <f t="shared" si="1"/>
        <v>0</v>
      </c>
      <c r="BG106" s="150">
        <f t="shared" si="2"/>
        <v>0</v>
      </c>
      <c r="BH106" s="150">
        <f t="shared" si="3"/>
        <v>0</v>
      </c>
      <c r="BI106" s="150">
        <f t="shared" si="4"/>
        <v>0</v>
      </c>
      <c r="BJ106" s="149" t="s">
        <v>87</v>
      </c>
      <c r="BK106" s="146"/>
      <c r="BL106" s="146"/>
      <c r="BM106" s="146"/>
    </row>
    <row r="107" spans="2:65" s="1" customFormat="1" ht="18" customHeight="1">
      <c r="B107" s="142"/>
      <c r="C107" s="143"/>
      <c r="D107" s="257" t="s">
        <v>175</v>
      </c>
      <c r="E107" s="292"/>
      <c r="F107" s="292"/>
      <c r="G107" s="292"/>
      <c r="H107" s="292"/>
      <c r="I107" s="143"/>
      <c r="J107" s="143"/>
      <c r="K107" s="143"/>
      <c r="L107" s="143"/>
      <c r="M107" s="143"/>
      <c r="N107" s="231">
        <f>ROUND(N89*T107,2)</f>
        <v>0</v>
      </c>
      <c r="O107" s="293"/>
      <c r="P107" s="293"/>
      <c r="Q107" s="293"/>
      <c r="R107" s="145"/>
      <c r="S107" s="146"/>
      <c r="T107" s="147"/>
      <c r="U107" s="148" t="s">
        <v>42</v>
      </c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9" t="s">
        <v>171</v>
      </c>
      <c r="AZ107" s="146"/>
      <c r="BA107" s="146"/>
      <c r="BB107" s="146"/>
      <c r="BC107" s="146"/>
      <c r="BD107" s="146"/>
      <c r="BE107" s="150">
        <f t="shared" si="0"/>
        <v>0</v>
      </c>
      <c r="BF107" s="150">
        <f t="shared" si="1"/>
        <v>0</v>
      </c>
      <c r="BG107" s="150">
        <f t="shared" si="2"/>
        <v>0</v>
      </c>
      <c r="BH107" s="150">
        <f t="shared" si="3"/>
        <v>0</v>
      </c>
      <c r="BI107" s="150">
        <f t="shared" si="4"/>
        <v>0</v>
      </c>
      <c r="BJ107" s="149" t="s">
        <v>87</v>
      </c>
      <c r="BK107" s="146"/>
      <c r="BL107" s="146"/>
      <c r="BM107" s="146"/>
    </row>
    <row r="108" spans="2:65" s="1" customFormat="1" ht="18" customHeight="1">
      <c r="B108" s="142"/>
      <c r="C108" s="143"/>
      <c r="D108" s="144" t="s">
        <v>176</v>
      </c>
      <c r="E108" s="143"/>
      <c r="F108" s="143"/>
      <c r="G108" s="143"/>
      <c r="H108" s="143"/>
      <c r="I108" s="143"/>
      <c r="J108" s="143"/>
      <c r="K108" s="143"/>
      <c r="L108" s="143"/>
      <c r="M108" s="143"/>
      <c r="N108" s="231">
        <f>ROUND(N89*T108,2)</f>
        <v>0</v>
      </c>
      <c r="O108" s="293"/>
      <c r="P108" s="293"/>
      <c r="Q108" s="293"/>
      <c r="R108" s="145"/>
      <c r="S108" s="146"/>
      <c r="T108" s="151"/>
      <c r="U108" s="152" t="s">
        <v>42</v>
      </c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9" t="s">
        <v>177</v>
      </c>
      <c r="AZ108" s="146"/>
      <c r="BA108" s="146"/>
      <c r="BB108" s="146"/>
      <c r="BC108" s="146"/>
      <c r="BD108" s="146"/>
      <c r="BE108" s="150">
        <f t="shared" si="0"/>
        <v>0</v>
      </c>
      <c r="BF108" s="150">
        <f t="shared" si="1"/>
        <v>0</v>
      </c>
      <c r="BG108" s="150">
        <f t="shared" si="2"/>
        <v>0</v>
      </c>
      <c r="BH108" s="150">
        <f t="shared" si="3"/>
        <v>0</v>
      </c>
      <c r="BI108" s="150">
        <f t="shared" si="4"/>
        <v>0</v>
      </c>
      <c r="BJ108" s="149" t="s">
        <v>87</v>
      </c>
      <c r="BK108" s="146"/>
      <c r="BL108" s="146"/>
      <c r="BM108" s="146"/>
    </row>
    <row r="109" spans="2:65" s="1" customFormat="1"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1"/>
    </row>
    <row r="110" spans="2:65" s="1" customFormat="1" ht="29.25" customHeight="1">
      <c r="B110" s="39"/>
      <c r="C110" s="124" t="s">
        <v>136</v>
      </c>
      <c r="D110" s="125"/>
      <c r="E110" s="125"/>
      <c r="F110" s="125"/>
      <c r="G110" s="125"/>
      <c r="H110" s="125"/>
      <c r="I110" s="125"/>
      <c r="J110" s="125"/>
      <c r="K110" s="125"/>
      <c r="L110" s="232">
        <f>ROUND(SUM(N89+N102),2)</f>
        <v>0</v>
      </c>
      <c r="M110" s="232"/>
      <c r="N110" s="232"/>
      <c r="O110" s="232"/>
      <c r="P110" s="232"/>
      <c r="Q110" s="232"/>
      <c r="R110" s="41"/>
    </row>
    <row r="111" spans="2:65" s="1" customFormat="1" ht="6.95" customHeight="1">
      <c r="B111" s="63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5"/>
    </row>
    <row r="115" spans="2:63" s="1" customFormat="1" ht="6.95" customHeight="1">
      <c r="B115" s="66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8"/>
    </row>
    <row r="116" spans="2:63" s="1" customFormat="1" ht="36.950000000000003" customHeight="1">
      <c r="B116" s="39"/>
      <c r="C116" s="242" t="s">
        <v>178</v>
      </c>
      <c r="D116" s="294"/>
      <c r="E116" s="294"/>
      <c r="F116" s="294"/>
      <c r="G116" s="294"/>
      <c r="H116" s="294"/>
      <c r="I116" s="294"/>
      <c r="J116" s="294"/>
      <c r="K116" s="294"/>
      <c r="L116" s="294"/>
      <c r="M116" s="294"/>
      <c r="N116" s="294"/>
      <c r="O116" s="294"/>
      <c r="P116" s="294"/>
      <c r="Q116" s="294"/>
      <c r="R116" s="41"/>
    </row>
    <row r="117" spans="2:63" s="1" customFormat="1" ht="6.95" customHeight="1"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1"/>
    </row>
    <row r="118" spans="2:63" s="1" customFormat="1" ht="30" customHeight="1">
      <c r="B118" s="39"/>
      <c r="C118" s="34" t="s">
        <v>18</v>
      </c>
      <c r="D118" s="40"/>
      <c r="E118" s="40"/>
      <c r="F118" s="295" t="str">
        <f>F6</f>
        <v>Komunitné centrum Vyšný Orlík</v>
      </c>
      <c r="G118" s="296"/>
      <c r="H118" s="296"/>
      <c r="I118" s="296"/>
      <c r="J118" s="296"/>
      <c r="K118" s="296"/>
      <c r="L118" s="296"/>
      <c r="M118" s="296"/>
      <c r="N118" s="296"/>
      <c r="O118" s="296"/>
      <c r="P118" s="296"/>
      <c r="Q118" s="40"/>
      <c r="R118" s="41"/>
    </row>
    <row r="119" spans="2:63" ht="30" customHeight="1">
      <c r="B119" s="27"/>
      <c r="C119" s="34" t="s">
        <v>143</v>
      </c>
      <c r="D119" s="30"/>
      <c r="E119" s="30"/>
      <c r="F119" s="295" t="s">
        <v>144</v>
      </c>
      <c r="G119" s="234"/>
      <c r="H119" s="234"/>
      <c r="I119" s="234"/>
      <c r="J119" s="234"/>
      <c r="K119" s="234"/>
      <c r="L119" s="234"/>
      <c r="M119" s="234"/>
      <c r="N119" s="234"/>
      <c r="O119" s="234"/>
      <c r="P119" s="234"/>
      <c r="Q119" s="30"/>
      <c r="R119" s="28"/>
    </row>
    <row r="120" spans="2:63" s="1" customFormat="1" ht="36.950000000000003" customHeight="1">
      <c r="B120" s="39"/>
      <c r="C120" s="73" t="s">
        <v>145</v>
      </c>
      <c r="D120" s="40"/>
      <c r="E120" s="40"/>
      <c r="F120" s="244" t="str">
        <f>F8</f>
        <v>008 - Ostatné</v>
      </c>
      <c r="G120" s="294"/>
      <c r="H120" s="294"/>
      <c r="I120" s="294"/>
      <c r="J120" s="294"/>
      <c r="K120" s="294"/>
      <c r="L120" s="294"/>
      <c r="M120" s="294"/>
      <c r="N120" s="294"/>
      <c r="O120" s="294"/>
      <c r="P120" s="294"/>
      <c r="Q120" s="40"/>
      <c r="R120" s="41"/>
    </row>
    <row r="121" spans="2:63" s="1" customFormat="1" ht="6.95" customHeight="1"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1"/>
    </row>
    <row r="122" spans="2:63" s="1" customFormat="1" ht="18" customHeight="1">
      <c r="B122" s="39"/>
      <c r="C122" s="34" t="s">
        <v>22</v>
      </c>
      <c r="D122" s="40"/>
      <c r="E122" s="40"/>
      <c r="F122" s="32" t="str">
        <f>F10</f>
        <v>Vyšný Orlík</v>
      </c>
      <c r="G122" s="40"/>
      <c r="H122" s="40"/>
      <c r="I122" s="40"/>
      <c r="J122" s="40"/>
      <c r="K122" s="34" t="s">
        <v>24</v>
      </c>
      <c r="L122" s="40"/>
      <c r="M122" s="297" t="str">
        <f>IF(O10="","",O10)</f>
        <v/>
      </c>
      <c r="N122" s="297"/>
      <c r="O122" s="297"/>
      <c r="P122" s="297"/>
      <c r="Q122" s="40"/>
      <c r="R122" s="41"/>
    </row>
    <row r="123" spans="2:63" s="1" customFormat="1" ht="6.95" customHeight="1"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1"/>
    </row>
    <row r="124" spans="2:63" s="1" customFormat="1" ht="15">
      <c r="B124" s="39"/>
      <c r="C124" s="34" t="s">
        <v>25</v>
      </c>
      <c r="D124" s="40"/>
      <c r="E124" s="40"/>
      <c r="F124" s="32" t="str">
        <f>E13</f>
        <v xml:space="preserve"> </v>
      </c>
      <c r="G124" s="40"/>
      <c r="H124" s="40"/>
      <c r="I124" s="40"/>
      <c r="J124" s="40"/>
      <c r="K124" s="34" t="s">
        <v>30</v>
      </c>
      <c r="L124" s="40"/>
      <c r="M124" s="250" t="str">
        <f>E19</f>
        <v>AIP projekt s.r.o.</v>
      </c>
      <c r="N124" s="250"/>
      <c r="O124" s="250"/>
      <c r="P124" s="250"/>
      <c r="Q124" s="250"/>
      <c r="R124" s="41"/>
    </row>
    <row r="125" spans="2:63" s="1" customFormat="1" ht="14.45" customHeight="1">
      <c r="B125" s="39"/>
      <c r="C125" s="34" t="s">
        <v>29</v>
      </c>
      <c r="D125" s="40"/>
      <c r="E125" s="40"/>
      <c r="F125" s="32" t="str">
        <f>IF(E16="","",E16)</f>
        <v/>
      </c>
      <c r="G125" s="40"/>
      <c r="H125" s="40"/>
      <c r="I125" s="40"/>
      <c r="J125" s="40"/>
      <c r="K125" s="34" t="s">
        <v>33</v>
      </c>
      <c r="L125" s="40"/>
      <c r="M125" s="250" t="str">
        <f>E22</f>
        <v>Ing. Matúš Holova</v>
      </c>
      <c r="N125" s="250"/>
      <c r="O125" s="250"/>
      <c r="P125" s="250"/>
      <c r="Q125" s="250"/>
      <c r="R125" s="41"/>
    </row>
    <row r="126" spans="2:63" s="1" customFormat="1" ht="10.35" customHeight="1"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1"/>
    </row>
    <row r="127" spans="2:63" s="9" customFormat="1" ht="29.25" customHeight="1">
      <c r="B127" s="153"/>
      <c r="C127" s="154" t="s">
        <v>179</v>
      </c>
      <c r="D127" s="155" t="s">
        <v>180</v>
      </c>
      <c r="E127" s="155" t="s">
        <v>57</v>
      </c>
      <c r="F127" s="286" t="s">
        <v>181</v>
      </c>
      <c r="G127" s="286"/>
      <c r="H127" s="286"/>
      <c r="I127" s="286"/>
      <c r="J127" s="155" t="s">
        <v>182</v>
      </c>
      <c r="K127" s="155" t="s">
        <v>183</v>
      </c>
      <c r="L127" s="286" t="s">
        <v>184</v>
      </c>
      <c r="M127" s="286"/>
      <c r="N127" s="286" t="s">
        <v>150</v>
      </c>
      <c r="O127" s="286"/>
      <c r="P127" s="286"/>
      <c r="Q127" s="287"/>
      <c r="R127" s="156"/>
      <c r="T127" s="80" t="s">
        <v>185</v>
      </c>
      <c r="U127" s="81" t="s">
        <v>39</v>
      </c>
      <c r="V127" s="81" t="s">
        <v>186</v>
      </c>
      <c r="W127" s="81" t="s">
        <v>187</v>
      </c>
      <c r="X127" s="81" t="s">
        <v>188</v>
      </c>
      <c r="Y127" s="81" t="s">
        <v>189</v>
      </c>
      <c r="Z127" s="81" t="s">
        <v>190</v>
      </c>
      <c r="AA127" s="82" t="s">
        <v>191</v>
      </c>
    </row>
    <row r="128" spans="2:63" s="1" customFormat="1" ht="29.25" customHeight="1">
      <c r="B128" s="39"/>
      <c r="C128" s="84" t="s">
        <v>147</v>
      </c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288">
        <f>BK128</f>
        <v>0</v>
      </c>
      <c r="O128" s="289"/>
      <c r="P128" s="289"/>
      <c r="Q128" s="289"/>
      <c r="R128" s="41"/>
      <c r="T128" s="83"/>
      <c r="U128" s="55"/>
      <c r="V128" s="55"/>
      <c r="W128" s="157">
        <f>W129+W146+W205</f>
        <v>0</v>
      </c>
      <c r="X128" s="55"/>
      <c r="Y128" s="157">
        <f>Y129+Y146+Y205</f>
        <v>3.1195794999999999</v>
      </c>
      <c r="Z128" s="55"/>
      <c r="AA128" s="158">
        <f>AA129+AA146+AA205</f>
        <v>3.1E-2</v>
      </c>
      <c r="AT128" s="23" t="s">
        <v>74</v>
      </c>
      <c r="AU128" s="23" t="s">
        <v>152</v>
      </c>
      <c r="BK128" s="159">
        <f>BK129+BK146+BK205</f>
        <v>0</v>
      </c>
    </row>
    <row r="129" spans="2:65" s="10" customFormat="1" ht="37.35" customHeight="1">
      <c r="B129" s="160"/>
      <c r="C129" s="161"/>
      <c r="D129" s="162" t="s">
        <v>153</v>
      </c>
      <c r="E129" s="162"/>
      <c r="F129" s="162"/>
      <c r="G129" s="162"/>
      <c r="H129" s="162"/>
      <c r="I129" s="162"/>
      <c r="J129" s="162"/>
      <c r="K129" s="162"/>
      <c r="L129" s="162"/>
      <c r="M129" s="162"/>
      <c r="N129" s="290">
        <f>BK129</f>
        <v>0</v>
      </c>
      <c r="O129" s="291"/>
      <c r="P129" s="291"/>
      <c r="Q129" s="291"/>
      <c r="R129" s="163"/>
      <c r="T129" s="164"/>
      <c r="U129" s="161"/>
      <c r="V129" s="161"/>
      <c r="W129" s="165">
        <f>W130+W134+W138+W144</f>
        <v>0</v>
      </c>
      <c r="X129" s="161"/>
      <c r="Y129" s="165">
        <f>Y130+Y134+Y138+Y144</f>
        <v>2.4031395999999998</v>
      </c>
      <c r="Z129" s="161"/>
      <c r="AA129" s="166">
        <f>AA130+AA134+AA138+AA144</f>
        <v>3.1E-2</v>
      </c>
      <c r="AR129" s="167" t="s">
        <v>82</v>
      </c>
      <c r="AT129" s="168" t="s">
        <v>74</v>
      </c>
      <c r="AU129" s="168" t="s">
        <v>75</v>
      </c>
      <c r="AY129" s="167" t="s">
        <v>192</v>
      </c>
      <c r="BK129" s="169">
        <f>BK130+BK134+BK138+BK144</f>
        <v>0</v>
      </c>
    </row>
    <row r="130" spans="2:65" s="10" customFormat="1" ht="19.899999999999999" customHeight="1">
      <c r="B130" s="160"/>
      <c r="C130" s="161"/>
      <c r="D130" s="170" t="s">
        <v>778</v>
      </c>
      <c r="E130" s="170"/>
      <c r="F130" s="170"/>
      <c r="G130" s="170"/>
      <c r="H130" s="170"/>
      <c r="I130" s="170"/>
      <c r="J130" s="170"/>
      <c r="K130" s="170"/>
      <c r="L130" s="170"/>
      <c r="M130" s="170"/>
      <c r="N130" s="280">
        <f>BK130</f>
        <v>0</v>
      </c>
      <c r="O130" s="281"/>
      <c r="P130" s="281"/>
      <c r="Q130" s="281"/>
      <c r="R130" s="163"/>
      <c r="T130" s="164"/>
      <c r="U130" s="161"/>
      <c r="V130" s="161"/>
      <c r="W130" s="165">
        <f>SUM(W131:W133)</f>
        <v>0</v>
      </c>
      <c r="X130" s="161"/>
      <c r="Y130" s="165">
        <f>SUM(Y131:Y133)</f>
        <v>2.1741479999999997</v>
      </c>
      <c r="Z130" s="161"/>
      <c r="AA130" s="166">
        <f>SUM(AA131:AA133)</f>
        <v>0</v>
      </c>
      <c r="AR130" s="167" t="s">
        <v>82</v>
      </c>
      <c r="AT130" s="168" t="s">
        <v>74</v>
      </c>
      <c r="AU130" s="168" t="s">
        <v>82</v>
      </c>
      <c r="AY130" s="167" t="s">
        <v>192</v>
      </c>
      <c r="BK130" s="169">
        <f>SUM(BK131:BK133)</f>
        <v>0</v>
      </c>
    </row>
    <row r="131" spans="2:65" s="1" customFormat="1" ht="25.5" customHeight="1">
      <c r="B131" s="142"/>
      <c r="C131" s="171" t="s">
        <v>82</v>
      </c>
      <c r="D131" s="171" t="s">
        <v>193</v>
      </c>
      <c r="E131" s="172" t="s">
        <v>1562</v>
      </c>
      <c r="F131" s="268" t="s">
        <v>1563</v>
      </c>
      <c r="G131" s="268"/>
      <c r="H131" s="268"/>
      <c r="I131" s="268"/>
      <c r="J131" s="173" t="s">
        <v>213</v>
      </c>
      <c r="K131" s="174">
        <v>0.9</v>
      </c>
      <c r="L131" s="277">
        <v>0</v>
      </c>
      <c r="M131" s="277"/>
      <c r="N131" s="267">
        <f>ROUND(L131*K131,2)</f>
        <v>0</v>
      </c>
      <c r="O131" s="267"/>
      <c r="P131" s="267"/>
      <c r="Q131" s="267"/>
      <c r="R131" s="145"/>
      <c r="T131" s="175" t="s">
        <v>5</v>
      </c>
      <c r="U131" s="48" t="s">
        <v>42</v>
      </c>
      <c r="V131" s="40"/>
      <c r="W131" s="176">
        <f>V131*K131</f>
        <v>0</v>
      </c>
      <c r="X131" s="176">
        <v>2.4157199999999999</v>
      </c>
      <c r="Y131" s="176">
        <f>X131*K131</f>
        <v>2.1741479999999997</v>
      </c>
      <c r="Z131" s="176">
        <v>0</v>
      </c>
      <c r="AA131" s="177">
        <f>Z131*K131</f>
        <v>0</v>
      </c>
      <c r="AR131" s="23" t="s">
        <v>197</v>
      </c>
      <c r="AT131" s="23" t="s">
        <v>193</v>
      </c>
      <c r="AU131" s="23" t="s">
        <v>87</v>
      </c>
      <c r="AY131" s="23" t="s">
        <v>192</v>
      </c>
      <c r="BE131" s="118">
        <f>IF(U131="základná",N131,0)</f>
        <v>0</v>
      </c>
      <c r="BF131" s="118">
        <f>IF(U131="znížená",N131,0)</f>
        <v>0</v>
      </c>
      <c r="BG131" s="118">
        <f>IF(U131="zákl. prenesená",N131,0)</f>
        <v>0</v>
      </c>
      <c r="BH131" s="118">
        <f>IF(U131="zníž. prenesená",N131,0)</f>
        <v>0</v>
      </c>
      <c r="BI131" s="118">
        <f>IF(U131="nulová",N131,0)</f>
        <v>0</v>
      </c>
      <c r="BJ131" s="23" t="s">
        <v>87</v>
      </c>
      <c r="BK131" s="118">
        <f>ROUND(L131*K131,2)</f>
        <v>0</v>
      </c>
      <c r="BL131" s="23" t="s">
        <v>197</v>
      </c>
      <c r="BM131" s="23" t="s">
        <v>1564</v>
      </c>
    </row>
    <row r="132" spans="2:65" s="11" customFormat="1" ht="16.5" customHeight="1">
      <c r="B132" s="178"/>
      <c r="C132" s="179"/>
      <c r="D132" s="179"/>
      <c r="E132" s="180" t="s">
        <v>5</v>
      </c>
      <c r="F132" s="269" t="s">
        <v>1565</v>
      </c>
      <c r="G132" s="270"/>
      <c r="H132" s="270"/>
      <c r="I132" s="270"/>
      <c r="J132" s="179"/>
      <c r="K132" s="180" t="s">
        <v>5</v>
      </c>
      <c r="L132" s="179"/>
      <c r="M132" s="179"/>
      <c r="N132" s="179"/>
      <c r="O132" s="179"/>
      <c r="P132" s="179"/>
      <c r="Q132" s="179"/>
      <c r="R132" s="181"/>
      <c r="T132" s="182"/>
      <c r="U132" s="179"/>
      <c r="V132" s="179"/>
      <c r="W132" s="179"/>
      <c r="X132" s="179"/>
      <c r="Y132" s="179"/>
      <c r="Z132" s="179"/>
      <c r="AA132" s="183"/>
      <c r="AT132" s="184" t="s">
        <v>216</v>
      </c>
      <c r="AU132" s="184" t="s">
        <v>87</v>
      </c>
      <c r="AV132" s="11" t="s">
        <v>82</v>
      </c>
      <c r="AW132" s="11" t="s">
        <v>32</v>
      </c>
      <c r="AX132" s="11" t="s">
        <v>75</v>
      </c>
      <c r="AY132" s="184" t="s">
        <v>192</v>
      </c>
    </row>
    <row r="133" spans="2:65" s="12" customFormat="1" ht="16.5" customHeight="1">
      <c r="B133" s="185"/>
      <c r="C133" s="186"/>
      <c r="D133" s="186"/>
      <c r="E133" s="187" t="s">
        <v>5</v>
      </c>
      <c r="F133" s="271" t="s">
        <v>217</v>
      </c>
      <c r="G133" s="272"/>
      <c r="H133" s="272"/>
      <c r="I133" s="272"/>
      <c r="J133" s="186"/>
      <c r="K133" s="188">
        <v>0.9</v>
      </c>
      <c r="L133" s="186"/>
      <c r="M133" s="186"/>
      <c r="N133" s="186"/>
      <c r="O133" s="186"/>
      <c r="P133" s="186"/>
      <c r="Q133" s="186"/>
      <c r="R133" s="189"/>
      <c r="T133" s="190"/>
      <c r="U133" s="186"/>
      <c r="V133" s="186"/>
      <c r="W133" s="186"/>
      <c r="X133" s="186"/>
      <c r="Y133" s="186"/>
      <c r="Z133" s="186"/>
      <c r="AA133" s="191"/>
      <c r="AT133" s="192" t="s">
        <v>216</v>
      </c>
      <c r="AU133" s="192" t="s">
        <v>87</v>
      </c>
      <c r="AV133" s="12" t="s">
        <v>87</v>
      </c>
      <c r="AW133" s="12" t="s">
        <v>32</v>
      </c>
      <c r="AX133" s="12" t="s">
        <v>82</v>
      </c>
      <c r="AY133" s="192" t="s">
        <v>192</v>
      </c>
    </row>
    <row r="134" spans="2:65" s="10" customFormat="1" ht="29.85" customHeight="1">
      <c r="B134" s="160"/>
      <c r="C134" s="161"/>
      <c r="D134" s="170" t="s">
        <v>155</v>
      </c>
      <c r="E134" s="170"/>
      <c r="F134" s="170"/>
      <c r="G134" s="170"/>
      <c r="H134" s="170"/>
      <c r="I134" s="170"/>
      <c r="J134" s="170"/>
      <c r="K134" s="170"/>
      <c r="L134" s="170"/>
      <c r="M134" s="170"/>
      <c r="N134" s="280">
        <f>BK134</f>
        <v>0</v>
      </c>
      <c r="O134" s="281"/>
      <c r="P134" s="281"/>
      <c r="Q134" s="281"/>
      <c r="R134" s="163"/>
      <c r="T134" s="164"/>
      <c r="U134" s="161"/>
      <c r="V134" s="161"/>
      <c r="W134" s="165">
        <f>SUM(W135:W137)</f>
        <v>0</v>
      </c>
      <c r="X134" s="161"/>
      <c r="Y134" s="165">
        <f>SUM(Y135:Y137)</f>
        <v>0.22091160000000001</v>
      </c>
      <c r="Z134" s="161"/>
      <c r="AA134" s="166">
        <f>SUM(AA135:AA137)</f>
        <v>0</v>
      </c>
      <c r="AR134" s="167" t="s">
        <v>82</v>
      </c>
      <c r="AT134" s="168" t="s">
        <v>74</v>
      </c>
      <c r="AU134" s="168" t="s">
        <v>82</v>
      </c>
      <c r="AY134" s="167" t="s">
        <v>192</v>
      </c>
      <c r="BK134" s="169">
        <f>SUM(BK135:BK137)</f>
        <v>0</v>
      </c>
    </row>
    <row r="135" spans="2:65" s="1" customFormat="1" ht="38.25" customHeight="1">
      <c r="B135" s="142"/>
      <c r="C135" s="171" t="s">
        <v>87</v>
      </c>
      <c r="D135" s="171" t="s">
        <v>193</v>
      </c>
      <c r="E135" s="172" t="s">
        <v>1566</v>
      </c>
      <c r="F135" s="268" t="s">
        <v>1567</v>
      </c>
      <c r="G135" s="268"/>
      <c r="H135" s="268"/>
      <c r="I135" s="268"/>
      <c r="J135" s="173" t="s">
        <v>213</v>
      </c>
      <c r="K135" s="174">
        <v>0.45500000000000002</v>
      </c>
      <c r="L135" s="277">
        <v>0</v>
      </c>
      <c r="M135" s="277"/>
      <c r="N135" s="267">
        <f>ROUND(L135*K135,2)</f>
        <v>0</v>
      </c>
      <c r="O135" s="267"/>
      <c r="P135" s="267"/>
      <c r="Q135" s="267"/>
      <c r="R135" s="145"/>
      <c r="T135" s="175" t="s">
        <v>5</v>
      </c>
      <c r="U135" s="48" t="s">
        <v>42</v>
      </c>
      <c r="V135" s="40"/>
      <c r="W135" s="176">
        <f>V135*K135</f>
        <v>0</v>
      </c>
      <c r="X135" s="176">
        <v>0.48552000000000001</v>
      </c>
      <c r="Y135" s="176">
        <f>X135*K135</f>
        <v>0.22091160000000001</v>
      </c>
      <c r="Z135" s="176">
        <v>0</v>
      </c>
      <c r="AA135" s="177">
        <f>Z135*K135</f>
        <v>0</v>
      </c>
      <c r="AR135" s="23" t="s">
        <v>197</v>
      </c>
      <c r="AT135" s="23" t="s">
        <v>193</v>
      </c>
      <c r="AU135" s="23" t="s">
        <v>87</v>
      </c>
      <c r="AY135" s="23" t="s">
        <v>192</v>
      </c>
      <c r="BE135" s="118">
        <f>IF(U135="základná",N135,0)</f>
        <v>0</v>
      </c>
      <c r="BF135" s="118">
        <f>IF(U135="znížená",N135,0)</f>
        <v>0</v>
      </c>
      <c r="BG135" s="118">
        <f>IF(U135="zákl. prenesená",N135,0)</f>
        <v>0</v>
      </c>
      <c r="BH135" s="118">
        <f>IF(U135="zníž. prenesená",N135,0)</f>
        <v>0</v>
      </c>
      <c r="BI135" s="118">
        <f>IF(U135="nulová",N135,0)</f>
        <v>0</v>
      </c>
      <c r="BJ135" s="23" t="s">
        <v>87</v>
      </c>
      <c r="BK135" s="118">
        <f>ROUND(L135*K135,2)</f>
        <v>0</v>
      </c>
      <c r="BL135" s="23" t="s">
        <v>197</v>
      </c>
      <c r="BM135" s="23" t="s">
        <v>1568</v>
      </c>
    </row>
    <row r="136" spans="2:65" s="11" customFormat="1" ht="16.5" customHeight="1">
      <c r="B136" s="178"/>
      <c r="C136" s="179"/>
      <c r="D136" s="179"/>
      <c r="E136" s="180" t="s">
        <v>5</v>
      </c>
      <c r="F136" s="269" t="s">
        <v>1569</v>
      </c>
      <c r="G136" s="270"/>
      <c r="H136" s="270"/>
      <c r="I136" s="270"/>
      <c r="J136" s="179"/>
      <c r="K136" s="180" t="s">
        <v>5</v>
      </c>
      <c r="L136" s="179"/>
      <c r="M136" s="179"/>
      <c r="N136" s="179"/>
      <c r="O136" s="179"/>
      <c r="P136" s="179"/>
      <c r="Q136" s="179"/>
      <c r="R136" s="181"/>
      <c r="T136" s="182"/>
      <c r="U136" s="179"/>
      <c r="V136" s="179"/>
      <c r="W136" s="179"/>
      <c r="X136" s="179"/>
      <c r="Y136" s="179"/>
      <c r="Z136" s="179"/>
      <c r="AA136" s="183"/>
      <c r="AT136" s="184" t="s">
        <v>216</v>
      </c>
      <c r="AU136" s="184" t="s">
        <v>87</v>
      </c>
      <c r="AV136" s="11" t="s">
        <v>82</v>
      </c>
      <c r="AW136" s="11" t="s">
        <v>32</v>
      </c>
      <c r="AX136" s="11" t="s">
        <v>75</v>
      </c>
      <c r="AY136" s="184" t="s">
        <v>192</v>
      </c>
    </row>
    <row r="137" spans="2:65" s="12" customFormat="1" ht="16.5" customHeight="1">
      <c r="B137" s="185"/>
      <c r="C137" s="186"/>
      <c r="D137" s="186"/>
      <c r="E137" s="187" t="s">
        <v>5</v>
      </c>
      <c r="F137" s="271" t="s">
        <v>1570</v>
      </c>
      <c r="G137" s="272"/>
      <c r="H137" s="272"/>
      <c r="I137" s="272"/>
      <c r="J137" s="186"/>
      <c r="K137" s="188">
        <v>0.45500000000000002</v>
      </c>
      <c r="L137" s="186"/>
      <c r="M137" s="186"/>
      <c r="N137" s="186"/>
      <c r="O137" s="186"/>
      <c r="P137" s="186"/>
      <c r="Q137" s="186"/>
      <c r="R137" s="189"/>
      <c r="T137" s="190"/>
      <c r="U137" s="186"/>
      <c r="V137" s="186"/>
      <c r="W137" s="186"/>
      <c r="X137" s="186"/>
      <c r="Y137" s="186"/>
      <c r="Z137" s="186"/>
      <c r="AA137" s="191"/>
      <c r="AT137" s="192" t="s">
        <v>216</v>
      </c>
      <c r="AU137" s="192" t="s">
        <v>87</v>
      </c>
      <c r="AV137" s="12" t="s">
        <v>87</v>
      </c>
      <c r="AW137" s="12" t="s">
        <v>32</v>
      </c>
      <c r="AX137" s="12" t="s">
        <v>82</v>
      </c>
      <c r="AY137" s="192" t="s">
        <v>192</v>
      </c>
    </row>
    <row r="138" spans="2:65" s="10" customFormat="1" ht="29.85" customHeight="1">
      <c r="B138" s="160"/>
      <c r="C138" s="161"/>
      <c r="D138" s="170" t="s">
        <v>157</v>
      </c>
      <c r="E138" s="170"/>
      <c r="F138" s="170"/>
      <c r="G138" s="170"/>
      <c r="H138" s="170"/>
      <c r="I138" s="170"/>
      <c r="J138" s="170"/>
      <c r="K138" s="170"/>
      <c r="L138" s="170"/>
      <c r="M138" s="170"/>
      <c r="N138" s="280">
        <f>BK138</f>
        <v>0</v>
      </c>
      <c r="O138" s="281"/>
      <c r="P138" s="281"/>
      <c r="Q138" s="281"/>
      <c r="R138" s="163"/>
      <c r="T138" s="164"/>
      <c r="U138" s="161"/>
      <c r="V138" s="161"/>
      <c r="W138" s="165">
        <f>SUM(W139:W143)</f>
        <v>0</v>
      </c>
      <c r="X138" s="161"/>
      <c r="Y138" s="165">
        <f>SUM(Y139:Y143)</f>
        <v>8.0800000000000004E-3</v>
      </c>
      <c r="Z138" s="161"/>
      <c r="AA138" s="166">
        <f>SUM(AA139:AA143)</f>
        <v>3.1E-2</v>
      </c>
      <c r="AR138" s="167" t="s">
        <v>82</v>
      </c>
      <c r="AT138" s="168" t="s">
        <v>74</v>
      </c>
      <c r="AU138" s="168" t="s">
        <v>82</v>
      </c>
      <c r="AY138" s="167" t="s">
        <v>192</v>
      </c>
      <c r="BK138" s="169">
        <f>SUM(BK139:BK143)</f>
        <v>0</v>
      </c>
    </row>
    <row r="139" spans="2:65" s="1" customFormat="1" ht="51" customHeight="1">
      <c r="B139" s="142"/>
      <c r="C139" s="171" t="s">
        <v>202</v>
      </c>
      <c r="D139" s="171" t="s">
        <v>193</v>
      </c>
      <c r="E139" s="172" t="s">
        <v>1571</v>
      </c>
      <c r="F139" s="268" t="s">
        <v>1572</v>
      </c>
      <c r="G139" s="268"/>
      <c r="H139" s="268"/>
      <c r="I139" s="268"/>
      <c r="J139" s="173" t="s">
        <v>288</v>
      </c>
      <c r="K139" s="174">
        <v>12</v>
      </c>
      <c r="L139" s="277">
        <v>0</v>
      </c>
      <c r="M139" s="277"/>
      <c r="N139" s="267">
        <f>ROUND(L139*K139,2)</f>
        <v>0</v>
      </c>
      <c r="O139" s="267"/>
      <c r="P139" s="267"/>
      <c r="Q139" s="267"/>
      <c r="R139" s="145"/>
      <c r="T139" s="175" t="s">
        <v>5</v>
      </c>
      <c r="U139" s="48" t="s">
        <v>42</v>
      </c>
      <c r="V139" s="40"/>
      <c r="W139" s="176">
        <f>V139*K139</f>
        <v>0</v>
      </c>
      <c r="X139" s="176">
        <v>3.4000000000000002E-4</v>
      </c>
      <c r="Y139" s="176">
        <f>X139*K139</f>
        <v>4.0800000000000003E-3</v>
      </c>
      <c r="Z139" s="176">
        <v>0</v>
      </c>
      <c r="AA139" s="177">
        <f>Z139*K139</f>
        <v>0</v>
      </c>
      <c r="AR139" s="23" t="s">
        <v>197</v>
      </c>
      <c r="AT139" s="23" t="s">
        <v>193</v>
      </c>
      <c r="AU139" s="23" t="s">
        <v>87</v>
      </c>
      <c r="AY139" s="23" t="s">
        <v>192</v>
      </c>
      <c r="BE139" s="118">
        <f>IF(U139="základná",N139,0)</f>
        <v>0</v>
      </c>
      <c r="BF139" s="118">
        <f>IF(U139="znížená",N139,0)</f>
        <v>0</v>
      </c>
      <c r="BG139" s="118">
        <f>IF(U139="zákl. prenesená",N139,0)</f>
        <v>0</v>
      </c>
      <c r="BH139" s="118">
        <f>IF(U139="zníž. prenesená",N139,0)</f>
        <v>0</v>
      </c>
      <c r="BI139" s="118">
        <f>IF(U139="nulová",N139,0)</f>
        <v>0</v>
      </c>
      <c r="BJ139" s="23" t="s">
        <v>87</v>
      </c>
      <c r="BK139" s="118">
        <f>ROUND(L139*K139,2)</f>
        <v>0</v>
      </c>
      <c r="BL139" s="23" t="s">
        <v>197</v>
      </c>
      <c r="BM139" s="23" t="s">
        <v>1573</v>
      </c>
    </row>
    <row r="140" spans="2:65" s="11" customFormat="1" ht="16.5" customHeight="1">
      <c r="B140" s="178"/>
      <c r="C140" s="179"/>
      <c r="D140" s="179"/>
      <c r="E140" s="180" t="s">
        <v>5</v>
      </c>
      <c r="F140" s="269" t="s">
        <v>1574</v>
      </c>
      <c r="G140" s="270"/>
      <c r="H140" s="270"/>
      <c r="I140" s="270"/>
      <c r="J140" s="179"/>
      <c r="K140" s="180" t="s">
        <v>5</v>
      </c>
      <c r="L140" s="179"/>
      <c r="M140" s="179"/>
      <c r="N140" s="179"/>
      <c r="O140" s="179"/>
      <c r="P140" s="179"/>
      <c r="Q140" s="179"/>
      <c r="R140" s="181"/>
      <c r="T140" s="182"/>
      <c r="U140" s="179"/>
      <c r="V140" s="179"/>
      <c r="W140" s="179"/>
      <c r="X140" s="179"/>
      <c r="Y140" s="179"/>
      <c r="Z140" s="179"/>
      <c r="AA140" s="183"/>
      <c r="AT140" s="184" t="s">
        <v>216</v>
      </c>
      <c r="AU140" s="184" t="s">
        <v>87</v>
      </c>
      <c r="AV140" s="11" t="s">
        <v>82</v>
      </c>
      <c r="AW140" s="11" t="s">
        <v>32</v>
      </c>
      <c r="AX140" s="11" t="s">
        <v>75</v>
      </c>
      <c r="AY140" s="184" t="s">
        <v>192</v>
      </c>
    </row>
    <row r="141" spans="2:65" s="12" customFormat="1" ht="16.5" customHeight="1">
      <c r="B141" s="185"/>
      <c r="C141" s="186"/>
      <c r="D141" s="186"/>
      <c r="E141" s="187" t="s">
        <v>5</v>
      </c>
      <c r="F141" s="271" t="s">
        <v>1575</v>
      </c>
      <c r="G141" s="272"/>
      <c r="H141" s="272"/>
      <c r="I141" s="272"/>
      <c r="J141" s="186"/>
      <c r="K141" s="188">
        <v>12</v>
      </c>
      <c r="L141" s="186"/>
      <c r="M141" s="186"/>
      <c r="N141" s="186"/>
      <c r="O141" s="186"/>
      <c r="P141" s="186"/>
      <c r="Q141" s="186"/>
      <c r="R141" s="189"/>
      <c r="T141" s="190"/>
      <c r="U141" s="186"/>
      <c r="V141" s="186"/>
      <c r="W141" s="186"/>
      <c r="X141" s="186"/>
      <c r="Y141" s="186"/>
      <c r="Z141" s="186"/>
      <c r="AA141" s="191"/>
      <c r="AT141" s="192" t="s">
        <v>216</v>
      </c>
      <c r="AU141" s="192" t="s">
        <v>87</v>
      </c>
      <c r="AV141" s="12" t="s">
        <v>87</v>
      </c>
      <c r="AW141" s="12" t="s">
        <v>32</v>
      </c>
      <c r="AX141" s="12" t="s">
        <v>82</v>
      </c>
      <c r="AY141" s="192" t="s">
        <v>192</v>
      </c>
    </row>
    <row r="142" spans="2:65" s="1" customFormat="1" ht="25.5" customHeight="1">
      <c r="B142" s="142"/>
      <c r="C142" s="171" t="s">
        <v>197</v>
      </c>
      <c r="D142" s="171" t="s">
        <v>193</v>
      </c>
      <c r="E142" s="172" t="s">
        <v>1576</v>
      </c>
      <c r="F142" s="268" t="s">
        <v>1577</v>
      </c>
      <c r="G142" s="268"/>
      <c r="H142" s="268"/>
      <c r="I142" s="268"/>
      <c r="J142" s="173" t="s">
        <v>288</v>
      </c>
      <c r="K142" s="174">
        <v>1</v>
      </c>
      <c r="L142" s="277">
        <v>0</v>
      </c>
      <c r="M142" s="277"/>
      <c r="N142" s="267">
        <f>ROUND(L142*K142,2)</f>
        <v>0</v>
      </c>
      <c r="O142" s="267"/>
      <c r="P142" s="267"/>
      <c r="Q142" s="267"/>
      <c r="R142" s="145"/>
      <c r="T142" s="175" t="s">
        <v>5</v>
      </c>
      <c r="U142" s="48" t="s">
        <v>42</v>
      </c>
      <c r="V142" s="40"/>
      <c r="W142" s="176">
        <f>V142*K142</f>
        <v>0</v>
      </c>
      <c r="X142" s="176">
        <v>0</v>
      </c>
      <c r="Y142" s="176">
        <f>X142*K142</f>
        <v>0</v>
      </c>
      <c r="Z142" s="176">
        <v>3.1E-2</v>
      </c>
      <c r="AA142" s="177">
        <f>Z142*K142</f>
        <v>3.1E-2</v>
      </c>
      <c r="AR142" s="23" t="s">
        <v>197</v>
      </c>
      <c r="AT142" s="23" t="s">
        <v>193</v>
      </c>
      <c r="AU142" s="23" t="s">
        <v>87</v>
      </c>
      <c r="AY142" s="23" t="s">
        <v>192</v>
      </c>
      <c r="BE142" s="118">
        <f>IF(U142="základná",N142,0)</f>
        <v>0</v>
      </c>
      <c r="BF142" s="118">
        <f>IF(U142="znížená",N142,0)</f>
        <v>0</v>
      </c>
      <c r="BG142" s="118">
        <f>IF(U142="zákl. prenesená",N142,0)</f>
        <v>0</v>
      </c>
      <c r="BH142" s="118">
        <f>IF(U142="zníž. prenesená",N142,0)</f>
        <v>0</v>
      </c>
      <c r="BI142" s="118">
        <f>IF(U142="nulová",N142,0)</f>
        <v>0</v>
      </c>
      <c r="BJ142" s="23" t="s">
        <v>87</v>
      </c>
      <c r="BK142" s="118">
        <f>ROUND(L142*K142,2)</f>
        <v>0</v>
      </c>
      <c r="BL142" s="23" t="s">
        <v>197</v>
      </c>
      <c r="BM142" s="23" t="s">
        <v>1578</v>
      </c>
    </row>
    <row r="143" spans="2:65" s="1" customFormat="1" ht="16.5" customHeight="1">
      <c r="B143" s="142"/>
      <c r="C143" s="171" t="s">
        <v>210</v>
      </c>
      <c r="D143" s="171" t="s">
        <v>193</v>
      </c>
      <c r="E143" s="172" t="s">
        <v>1579</v>
      </c>
      <c r="F143" s="268" t="s">
        <v>1580</v>
      </c>
      <c r="G143" s="268"/>
      <c r="H143" s="268"/>
      <c r="I143" s="268"/>
      <c r="J143" s="173" t="s">
        <v>288</v>
      </c>
      <c r="K143" s="174">
        <v>1</v>
      </c>
      <c r="L143" s="277">
        <v>0</v>
      </c>
      <c r="M143" s="277"/>
      <c r="N143" s="267">
        <f>ROUND(L143*K143,2)</f>
        <v>0</v>
      </c>
      <c r="O143" s="267"/>
      <c r="P143" s="267"/>
      <c r="Q143" s="267"/>
      <c r="R143" s="145"/>
      <c r="T143" s="175" t="s">
        <v>5</v>
      </c>
      <c r="U143" s="48" t="s">
        <v>42</v>
      </c>
      <c r="V143" s="40"/>
      <c r="W143" s="176">
        <f>V143*K143</f>
        <v>0</v>
      </c>
      <c r="X143" s="176">
        <v>4.0000000000000001E-3</v>
      </c>
      <c r="Y143" s="176">
        <f>X143*K143</f>
        <v>4.0000000000000001E-3</v>
      </c>
      <c r="Z143" s="176">
        <v>0</v>
      </c>
      <c r="AA143" s="177">
        <f>Z143*K143</f>
        <v>0</v>
      </c>
      <c r="AR143" s="23" t="s">
        <v>197</v>
      </c>
      <c r="AT143" s="23" t="s">
        <v>193</v>
      </c>
      <c r="AU143" s="23" t="s">
        <v>87</v>
      </c>
      <c r="AY143" s="23" t="s">
        <v>192</v>
      </c>
      <c r="BE143" s="118">
        <f>IF(U143="základná",N143,0)</f>
        <v>0</v>
      </c>
      <c r="BF143" s="118">
        <f>IF(U143="znížená",N143,0)</f>
        <v>0</v>
      </c>
      <c r="BG143" s="118">
        <f>IF(U143="zákl. prenesená",N143,0)</f>
        <v>0</v>
      </c>
      <c r="BH143" s="118">
        <f>IF(U143="zníž. prenesená",N143,0)</f>
        <v>0</v>
      </c>
      <c r="BI143" s="118">
        <f>IF(U143="nulová",N143,0)</f>
        <v>0</v>
      </c>
      <c r="BJ143" s="23" t="s">
        <v>87</v>
      </c>
      <c r="BK143" s="118">
        <f>ROUND(L143*K143,2)</f>
        <v>0</v>
      </c>
      <c r="BL143" s="23" t="s">
        <v>197</v>
      </c>
      <c r="BM143" s="23" t="s">
        <v>1581</v>
      </c>
    </row>
    <row r="144" spans="2:65" s="10" customFormat="1" ht="29.85" customHeight="1">
      <c r="B144" s="160"/>
      <c r="C144" s="161"/>
      <c r="D144" s="170" t="s">
        <v>779</v>
      </c>
      <c r="E144" s="170"/>
      <c r="F144" s="170"/>
      <c r="G144" s="170"/>
      <c r="H144" s="170"/>
      <c r="I144" s="170"/>
      <c r="J144" s="170"/>
      <c r="K144" s="170"/>
      <c r="L144" s="170"/>
      <c r="M144" s="170"/>
      <c r="N144" s="315">
        <f>BK144</f>
        <v>0</v>
      </c>
      <c r="O144" s="316"/>
      <c r="P144" s="316"/>
      <c r="Q144" s="316"/>
      <c r="R144" s="163"/>
      <c r="T144" s="164"/>
      <c r="U144" s="161"/>
      <c r="V144" s="161"/>
      <c r="W144" s="165">
        <f>W145</f>
        <v>0</v>
      </c>
      <c r="X144" s="161"/>
      <c r="Y144" s="165">
        <f>Y145</f>
        <v>0</v>
      </c>
      <c r="Z144" s="161"/>
      <c r="AA144" s="166">
        <f>AA145</f>
        <v>0</v>
      </c>
      <c r="AR144" s="167" t="s">
        <v>82</v>
      </c>
      <c r="AT144" s="168" t="s">
        <v>74</v>
      </c>
      <c r="AU144" s="168" t="s">
        <v>82</v>
      </c>
      <c r="AY144" s="167" t="s">
        <v>192</v>
      </c>
      <c r="BK144" s="169">
        <f>BK145</f>
        <v>0</v>
      </c>
    </row>
    <row r="145" spans="2:65" s="1" customFormat="1" ht="38.25" customHeight="1">
      <c r="B145" s="142"/>
      <c r="C145" s="171" t="s">
        <v>218</v>
      </c>
      <c r="D145" s="171" t="s">
        <v>193</v>
      </c>
      <c r="E145" s="172" t="s">
        <v>897</v>
      </c>
      <c r="F145" s="268" t="s">
        <v>898</v>
      </c>
      <c r="G145" s="268"/>
      <c r="H145" s="268"/>
      <c r="I145" s="268"/>
      <c r="J145" s="173" t="s">
        <v>208</v>
      </c>
      <c r="K145" s="174">
        <v>2.403</v>
      </c>
      <c r="L145" s="277">
        <v>0</v>
      </c>
      <c r="M145" s="277"/>
      <c r="N145" s="267">
        <f>ROUND(L145*K145,2)</f>
        <v>0</v>
      </c>
      <c r="O145" s="267"/>
      <c r="P145" s="267"/>
      <c r="Q145" s="267"/>
      <c r="R145" s="145"/>
      <c r="T145" s="175" t="s">
        <v>5</v>
      </c>
      <c r="U145" s="48" t="s">
        <v>42</v>
      </c>
      <c r="V145" s="40"/>
      <c r="W145" s="176">
        <f>V145*K145</f>
        <v>0</v>
      </c>
      <c r="X145" s="176">
        <v>0</v>
      </c>
      <c r="Y145" s="176">
        <f>X145*K145</f>
        <v>0</v>
      </c>
      <c r="Z145" s="176">
        <v>0</v>
      </c>
      <c r="AA145" s="177">
        <f>Z145*K145</f>
        <v>0</v>
      </c>
      <c r="AR145" s="23" t="s">
        <v>197</v>
      </c>
      <c r="AT145" s="23" t="s">
        <v>193</v>
      </c>
      <c r="AU145" s="23" t="s">
        <v>87</v>
      </c>
      <c r="AY145" s="23" t="s">
        <v>192</v>
      </c>
      <c r="BE145" s="118">
        <f>IF(U145="základná",N145,0)</f>
        <v>0</v>
      </c>
      <c r="BF145" s="118">
        <f>IF(U145="znížená",N145,0)</f>
        <v>0</v>
      </c>
      <c r="BG145" s="118">
        <f>IF(U145="zákl. prenesená",N145,0)</f>
        <v>0</v>
      </c>
      <c r="BH145" s="118">
        <f>IF(U145="zníž. prenesená",N145,0)</f>
        <v>0</v>
      </c>
      <c r="BI145" s="118">
        <f>IF(U145="nulová",N145,0)</f>
        <v>0</v>
      </c>
      <c r="BJ145" s="23" t="s">
        <v>87</v>
      </c>
      <c r="BK145" s="118">
        <f>ROUND(L145*K145,2)</f>
        <v>0</v>
      </c>
      <c r="BL145" s="23" t="s">
        <v>197</v>
      </c>
      <c r="BM145" s="23" t="s">
        <v>1582</v>
      </c>
    </row>
    <row r="146" spans="2:65" s="10" customFormat="1" ht="37.35" customHeight="1">
      <c r="B146" s="160"/>
      <c r="C146" s="161"/>
      <c r="D146" s="162" t="s">
        <v>158</v>
      </c>
      <c r="E146" s="162"/>
      <c r="F146" s="162"/>
      <c r="G146" s="162"/>
      <c r="H146" s="162"/>
      <c r="I146" s="162"/>
      <c r="J146" s="162"/>
      <c r="K146" s="162"/>
      <c r="L146" s="162"/>
      <c r="M146" s="162"/>
      <c r="N146" s="278">
        <f>BK146</f>
        <v>0</v>
      </c>
      <c r="O146" s="279"/>
      <c r="P146" s="279"/>
      <c r="Q146" s="279"/>
      <c r="R146" s="163"/>
      <c r="T146" s="164"/>
      <c r="U146" s="161"/>
      <c r="V146" s="161"/>
      <c r="W146" s="165">
        <f>W147+W153+W157+W192</f>
        <v>0</v>
      </c>
      <c r="X146" s="161"/>
      <c r="Y146" s="165">
        <f>Y147+Y153+Y157+Y192</f>
        <v>0.71643990000000013</v>
      </c>
      <c r="Z146" s="161"/>
      <c r="AA146" s="166">
        <f>AA147+AA153+AA157+AA192</f>
        <v>0</v>
      </c>
      <c r="AR146" s="167" t="s">
        <v>87</v>
      </c>
      <c r="AT146" s="168" t="s">
        <v>74</v>
      </c>
      <c r="AU146" s="168" t="s">
        <v>75</v>
      </c>
      <c r="AY146" s="167" t="s">
        <v>192</v>
      </c>
      <c r="BK146" s="169">
        <f>BK147+BK153+BK157+BK192</f>
        <v>0</v>
      </c>
    </row>
    <row r="147" spans="2:65" s="10" customFormat="1" ht="19.899999999999999" customHeight="1">
      <c r="B147" s="160"/>
      <c r="C147" s="161"/>
      <c r="D147" s="170" t="s">
        <v>161</v>
      </c>
      <c r="E147" s="170"/>
      <c r="F147" s="170"/>
      <c r="G147" s="170"/>
      <c r="H147" s="170"/>
      <c r="I147" s="170"/>
      <c r="J147" s="170"/>
      <c r="K147" s="170"/>
      <c r="L147" s="170"/>
      <c r="M147" s="170"/>
      <c r="N147" s="280">
        <f>BK147</f>
        <v>0</v>
      </c>
      <c r="O147" s="281"/>
      <c r="P147" s="281"/>
      <c r="Q147" s="281"/>
      <c r="R147" s="163"/>
      <c r="T147" s="164"/>
      <c r="U147" s="161"/>
      <c r="V147" s="161"/>
      <c r="W147" s="165">
        <f>SUM(W148:W152)</f>
        <v>0</v>
      </c>
      <c r="X147" s="161"/>
      <c r="Y147" s="165">
        <f>SUM(Y148:Y152)</f>
        <v>6.3119999999999995E-4</v>
      </c>
      <c r="Z147" s="161"/>
      <c r="AA147" s="166">
        <f>SUM(AA148:AA152)</f>
        <v>0</v>
      </c>
      <c r="AR147" s="167" t="s">
        <v>87</v>
      </c>
      <c r="AT147" s="168" t="s">
        <v>74</v>
      </c>
      <c r="AU147" s="168" t="s">
        <v>82</v>
      </c>
      <c r="AY147" s="167" t="s">
        <v>192</v>
      </c>
      <c r="BK147" s="169">
        <f>SUM(BK148:BK152)</f>
        <v>0</v>
      </c>
    </row>
    <row r="148" spans="2:65" s="1" customFormat="1" ht="38.25" customHeight="1">
      <c r="B148" s="142"/>
      <c r="C148" s="171" t="s">
        <v>222</v>
      </c>
      <c r="D148" s="171" t="s">
        <v>193</v>
      </c>
      <c r="E148" s="172" t="s">
        <v>1583</v>
      </c>
      <c r="F148" s="268" t="s">
        <v>1584</v>
      </c>
      <c r="G148" s="268"/>
      <c r="H148" s="268"/>
      <c r="I148" s="268"/>
      <c r="J148" s="173" t="s">
        <v>467</v>
      </c>
      <c r="K148" s="174">
        <v>0.8</v>
      </c>
      <c r="L148" s="277">
        <v>0</v>
      </c>
      <c r="M148" s="277"/>
      <c r="N148" s="267">
        <f>ROUND(L148*K148,2)</f>
        <v>0</v>
      </c>
      <c r="O148" s="267"/>
      <c r="P148" s="267"/>
      <c r="Q148" s="267"/>
      <c r="R148" s="145"/>
      <c r="T148" s="175" t="s">
        <v>5</v>
      </c>
      <c r="U148" s="48" t="s">
        <v>42</v>
      </c>
      <c r="V148" s="40"/>
      <c r="W148" s="176">
        <f>V148*K148</f>
        <v>0</v>
      </c>
      <c r="X148" s="176">
        <v>6.0000000000000002E-5</v>
      </c>
      <c r="Y148" s="176">
        <f>X148*K148</f>
        <v>4.8000000000000001E-5</v>
      </c>
      <c r="Z148" s="176">
        <v>0</v>
      </c>
      <c r="AA148" s="177">
        <f>Z148*K148</f>
        <v>0</v>
      </c>
      <c r="AR148" s="23" t="s">
        <v>294</v>
      </c>
      <c r="AT148" s="23" t="s">
        <v>193</v>
      </c>
      <c r="AU148" s="23" t="s">
        <v>87</v>
      </c>
      <c r="AY148" s="23" t="s">
        <v>192</v>
      </c>
      <c r="BE148" s="118">
        <f>IF(U148="základná",N148,0)</f>
        <v>0</v>
      </c>
      <c r="BF148" s="118">
        <f>IF(U148="znížená",N148,0)</f>
        <v>0</v>
      </c>
      <c r="BG148" s="118">
        <f>IF(U148="zákl. prenesená",N148,0)</f>
        <v>0</v>
      </c>
      <c r="BH148" s="118">
        <f>IF(U148="zníž. prenesená",N148,0)</f>
        <v>0</v>
      </c>
      <c r="BI148" s="118">
        <f>IF(U148="nulová",N148,0)</f>
        <v>0</v>
      </c>
      <c r="BJ148" s="23" t="s">
        <v>87</v>
      </c>
      <c r="BK148" s="118">
        <f>ROUND(L148*K148,2)</f>
        <v>0</v>
      </c>
      <c r="BL148" s="23" t="s">
        <v>294</v>
      </c>
      <c r="BM148" s="23" t="s">
        <v>1585</v>
      </c>
    </row>
    <row r="149" spans="2:65" s="1" customFormat="1" ht="16.5" customHeight="1">
      <c r="B149" s="142"/>
      <c r="C149" s="215" t="s">
        <v>226</v>
      </c>
      <c r="D149" s="215" t="s">
        <v>656</v>
      </c>
      <c r="E149" s="216" t="s">
        <v>657</v>
      </c>
      <c r="F149" s="321" t="s">
        <v>658</v>
      </c>
      <c r="G149" s="321"/>
      <c r="H149" s="321"/>
      <c r="I149" s="321"/>
      <c r="J149" s="217" t="s">
        <v>196</v>
      </c>
      <c r="K149" s="218">
        <v>0.216</v>
      </c>
      <c r="L149" s="319">
        <v>0</v>
      </c>
      <c r="M149" s="319"/>
      <c r="N149" s="320">
        <f>ROUND(L149*K149,2)</f>
        <v>0</v>
      </c>
      <c r="O149" s="267"/>
      <c r="P149" s="267"/>
      <c r="Q149" s="267"/>
      <c r="R149" s="145"/>
      <c r="T149" s="175" t="s">
        <v>5</v>
      </c>
      <c r="U149" s="48" t="s">
        <v>42</v>
      </c>
      <c r="V149" s="40"/>
      <c r="W149" s="176">
        <f>V149*K149</f>
        <v>0</v>
      </c>
      <c r="X149" s="176">
        <v>2.7000000000000001E-3</v>
      </c>
      <c r="Y149" s="176">
        <f>X149*K149</f>
        <v>5.8319999999999997E-4</v>
      </c>
      <c r="Z149" s="176">
        <v>0</v>
      </c>
      <c r="AA149" s="177">
        <f>Z149*K149</f>
        <v>0</v>
      </c>
      <c r="AR149" s="23" t="s">
        <v>436</v>
      </c>
      <c r="AT149" s="23" t="s">
        <v>656</v>
      </c>
      <c r="AU149" s="23" t="s">
        <v>87</v>
      </c>
      <c r="AY149" s="23" t="s">
        <v>192</v>
      </c>
      <c r="BE149" s="118">
        <f>IF(U149="základná",N149,0)</f>
        <v>0</v>
      </c>
      <c r="BF149" s="118">
        <f>IF(U149="znížená",N149,0)</f>
        <v>0</v>
      </c>
      <c r="BG149" s="118">
        <f>IF(U149="zákl. prenesená",N149,0)</f>
        <v>0</v>
      </c>
      <c r="BH149" s="118">
        <f>IF(U149="zníž. prenesená",N149,0)</f>
        <v>0</v>
      </c>
      <c r="BI149" s="118">
        <f>IF(U149="nulová",N149,0)</f>
        <v>0</v>
      </c>
      <c r="BJ149" s="23" t="s">
        <v>87</v>
      </c>
      <c r="BK149" s="118">
        <f>ROUND(L149*K149,2)</f>
        <v>0</v>
      </c>
      <c r="BL149" s="23" t="s">
        <v>294</v>
      </c>
      <c r="BM149" s="23" t="s">
        <v>1586</v>
      </c>
    </row>
    <row r="150" spans="2:65" s="11" customFormat="1" ht="16.5" customHeight="1">
      <c r="B150" s="178"/>
      <c r="C150" s="179"/>
      <c r="D150" s="179"/>
      <c r="E150" s="180" t="s">
        <v>5</v>
      </c>
      <c r="F150" s="269" t="s">
        <v>1587</v>
      </c>
      <c r="G150" s="270"/>
      <c r="H150" s="270"/>
      <c r="I150" s="270"/>
      <c r="J150" s="179"/>
      <c r="K150" s="180" t="s">
        <v>5</v>
      </c>
      <c r="L150" s="179"/>
      <c r="M150" s="179"/>
      <c r="N150" s="179"/>
      <c r="O150" s="179"/>
      <c r="P150" s="179"/>
      <c r="Q150" s="179"/>
      <c r="R150" s="181"/>
      <c r="T150" s="182"/>
      <c r="U150" s="179"/>
      <c r="V150" s="179"/>
      <c r="W150" s="179"/>
      <c r="X150" s="179"/>
      <c r="Y150" s="179"/>
      <c r="Z150" s="179"/>
      <c r="AA150" s="183"/>
      <c r="AT150" s="184" t="s">
        <v>216</v>
      </c>
      <c r="AU150" s="184" t="s">
        <v>87</v>
      </c>
      <c r="AV150" s="11" t="s">
        <v>82</v>
      </c>
      <c r="AW150" s="11" t="s">
        <v>32</v>
      </c>
      <c r="AX150" s="11" t="s">
        <v>75</v>
      </c>
      <c r="AY150" s="184" t="s">
        <v>192</v>
      </c>
    </row>
    <row r="151" spans="2:65" s="12" customFormat="1" ht="16.5" customHeight="1">
      <c r="B151" s="185"/>
      <c r="C151" s="186"/>
      <c r="D151" s="186"/>
      <c r="E151" s="187" t="s">
        <v>5</v>
      </c>
      <c r="F151" s="271" t="s">
        <v>1588</v>
      </c>
      <c r="G151" s="272"/>
      <c r="H151" s="272"/>
      <c r="I151" s="272"/>
      <c r="J151" s="186"/>
      <c r="K151" s="188">
        <v>0.216</v>
      </c>
      <c r="L151" s="186"/>
      <c r="M151" s="186"/>
      <c r="N151" s="186"/>
      <c r="O151" s="186"/>
      <c r="P151" s="186"/>
      <c r="Q151" s="186"/>
      <c r="R151" s="189"/>
      <c r="T151" s="190"/>
      <c r="U151" s="186"/>
      <c r="V151" s="186"/>
      <c r="W151" s="186"/>
      <c r="X151" s="186"/>
      <c r="Y151" s="186"/>
      <c r="Z151" s="186"/>
      <c r="AA151" s="191"/>
      <c r="AT151" s="192" t="s">
        <v>216</v>
      </c>
      <c r="AU151" s="192" t="s">
        <v>87</v>
      </c>
      <c r="AV151" s="12" t="s">
        <v>87</v>
      </c>
      <c r="AW151" s="12" t="s">
        <v>32</v>
      </c>
      <c r="AX151" s="12" t="s">
        <v>82</v>
      </c>
      <c r="AY151" s="192" t="s">
        <v>192</v>
      </c>
    </row>
    <row r="152" spans="2:65" s="1" customFormat="1" ht="25.5" customHeight="1">
      <c r="B152" s="142"/>
      <c r="C152" s="171" t="s">
        <v>230</v>
      </c>
      <c r="D152" s="171" t="s">
        <v>193</v>
      </c>
      <c r="E152" s="172" t="s">
        <v>662</v>
      </c>
      <c r="F152" s="268" t="s">
        <v>663</v>
      </c>
      <c r="G152" s="268"/>
      <c r="H152" s="268"/>
      <c r="I152" s="268"/>
      <c r="J152" s="173" t="s">
        <v>208</v>
      </c>
      <c r="K152" s="174">
        <v>1E-3</v>
      </c>
      <c r="L152" s="277">
        <v>0</v>
      </c>
      <c r="M152" s="277"/>
      <c r="N152" s="267">
        <f>ROUND(L152*K152,2)</f>
        <v>0</v>
      </c>
      <c r="O152" s="267"/>
      <c r="P152" s="267"/>
      <c r="Q152" s="267"/>
      <c r="R152" s="145"/>
      <c r="T152" s="175" t="s">
        <v>5</v>
      </c>
      <c r="U152" s="48" t="s">
        <v>42</v>
      </c>
      <c r="V152" s="40"/>
      <c r="W152" s="176">
        <f>V152*K152</f>
        <v>0</v>
      </c>
      <c r="X152" s="176">
        <v>0</v>
      </c>
      <c r="Y152" s="176">
        <f>X152*K152</f>
        <v>0</v>
      </c>
      <c r="Z152" s="176">
        <v>0</v>
      </c>
      <c r="AA152" s="177">
        <f>Z152*K152</f>
        <v>0</v>
      </c>
      <c r="AR152" s="23" t="s">
        <v>294</v>
      </c>
      <c r="AT152" s="23" t="s">
        <v>193</v>
      </c>
      <c r="AU152" s="23" t="s">
        <v>87</v>
      </c>
      <c r="AY152" s="23" t="s">
        <v>192</v>
      </c>
      <c r="BE152" s="118">
        <f>IF(U152="základná",N152,0)</f>
        <v>0</v>
      </c>
      <c r="BF152" s="118">
        <f>IF(U152="znížená",N152,0)</f>
        <v>0</v>
      </c>
      <c r="BG152" s="118">
        <f>IF(U152="zákl. prenesená",N152,0)</f>
        <v>0</v>
      </c>
      <c r="BH152" s="118">
        <f>IF(U152="zníž. prenesená",N152,0)</f>
        <v>0</v>
      </c>
      <c r="BI152" s="118">
        <f>IF(U152="nulová",N152,0)</f>
        <v>0</v>
      </c>
      <c r="BJ152" s="23" t="s">
        <v>87</v>
      </c>
      <c r="BK152" s="118">
        <f>ROUND(L152*K152,2)</f>
        <v>0</v>
      </c>
      <c r="BL152" s="23" t="s">
        <v>294</v>
      </c>
      <c r="BM152" s="23" t="s">
        <v>1589</v>
      </c>
    </row>
    <row r="153" spans="2:65" s="10" customFormat="1" ht="29.85" customHeight="1">
      <c r="B153" s="160"/>
      <c r="C153" s="161"/>
      <c r="D153" s="170" t="s">
        <v>162</v>
      </c>
      <c r="E153" s="170"/>
      <c r="F153" s="170"/>
      <c r="G153" s="170"/>
      <c r="H153" s="170"/>
      <c r="I153" s="170"/>
      <c r="J153" s="170"/>
      <c r="K153" s="170"/>
      <c r="L153" s="170"/>
      <c r="M153" s="170"/>
      <c r="N153" s="315">
        <f>BK153</f>
        <v>0</v>
      </c>
      <c r="O153" s="316"/>
      <c r="P153" s="316"/>
      <c r="Q153" s="316"/>
      <c r="R153" s="163"/>
      <c r="T153" s="164"/>
      <c r="U153" s="161"/>
      <c r="V153" s="161"/>
      <c r="W153" s="165">
        <f>SUM(W154:W156)</f>
        <v>0</v>
      </c>
      <c r="X153" s="161"/>
      <c r="Y153" s="165">
        <f>SUM(Y154:Y156)</f>
        <v>3.5380000000000002E-2</v>
      </c>
      <c r="Z153" s="161"/>
      <c r="AA153" s="166">
        <f>SUM(AA154:AA156)</f>
        <v>0</v>
      </c>
      <c r="AR153" s="167" t="s">
        <v>87</v>
      </c>
      <c r="AT153" s="168" t="s">
        <v>74</v>
      </c>
      <c r="AU153" s="168" t="s">
        <v>82</v>
      </c>
      <c r="AY153" s="167" t="s">
        <v>192</v>
      </c>
      <c r="BK153" s="169">
        <f>SUM(BK154:BK156)</f>
        <v>0</v>
      </c>
    </row>
    <row r="154" spans="2:65" s="1" customFormat="1" ht="25.5" customHeight="1">
      <c r="B154" s="142"/>
      <c r="C154" s="171" t="s">
        <v>234</v>
      </c>
      <c r="D154" s="171" t="s">
        <v>193</v>
      </c>
      <c r="E154" s="172" t="s">
        <v>1590</v>
      </c>
      <c r="F154" s="268" t="s">
        <v>1591</v>
      </c>
      <c r="G154" s="268"/>
      <c r="H154" s="268"/>
      <c r="I154" s="268"/>
      <c r="J154" s="173" t="s">
        <v>288</v>
      </c>
      <c r="K154" s="174">
        <v>1</v>
      </c>
      <c r="L154" s="277">
        <v>0</v>
      </c>
      <c r="M154" s="277"/>
      <c r="N154" s="267">
        <f>ROUND(L154*K154,2)</f>
        <v>0</v>
      </c>
      <c r="O154" s="267"/>
      <c r="P154" s="267"/>
      <c r="Q154" s="267"/>
      <c r="R154" s="145"/>
      <c r="T154" s="175" t="s">
        <v>5</v>
      </c>
      <c r="U154" s="48" t="s">
        <v>42</v>
      </c>
      <c r="V154" s="40"/>
      <c r="W154" s="176">
        <f>V154*K154</f>
        <v>0</v>
      </c>
      <c r="X154" s="176">
        <v>3.8000000000000002E-4</v>
      </c>
      <c r="Y154" s="176">
        <f>X154*K154</f>
        <v>3.8000000000000002E-4</v>
      </c>
      <c r="Z154" s="176">
        <v>0</v>
      </c>
      <c r="AA154" s="177">
        <f>Z154*K154</f>
        <v>0</v>
      </c>
      <c r="AR154" s="23" t="s">
        <v>294</v>
      </c>
      <c r="AT154" s="23" t="s">
        <v>193</v>
      </c>
      <c r="AU154" s="23" t="s">
        <v>87</v>
      </c>
      <c r="AY154" s="23" t="s">
        <v>192</v>
      </c>
      <c r="BE154" s="118">
        <f>IF(U154="základná",N154,0)</f>
        <v>0</v>
      </c>
      <c r="BF154" s="118">
        <f>IF(U154="znížená",N154,0)</f>
        <v>0</v>
      </c>
      <c r="BG154" s="118">
        <f>IF(U154="zákl. prenesená",N154,0)</f>
        <v>0</v>
      </c>
      <c r="BH154" s="118">
        <f>IF(U154="zníž. prenesená",N154,0)</f>
        <v>0</v>
      </c>
      <c r="BI154" s="118">
        <f>IF(U154="nulová",N154,0)</f>
        <v>0</v>
      </c>
      <c r="BJ154" s="23" t="s">
        <v>87</v>
      </c>
      <c r="BK154" s="118">
        <f>ROUND(L154*K154,2)</f>
        <v>0</v>
      </c>
      <c r="BL154" s="23" t="s">
        <v>294</v>
      </c>
      <c r="BM154" s="23" t="s">
        <v>1592</v>
      </c>
    </row>
    <row r="155" spans="2:65" s="1" customFormat="1" ht="38.25" customHeight="1">
      <c r="B155" s="142"/>
      <c r="C155" s="215" t="s">
        <v>238</v>
      </c>
      <c r="D155" s="215" t="s">
        <v>656</v>
      </c>
      <c r="E155" s="216" t="s">
        <v>1593</v>
      </c>
      <c r="F155" s="321" t="s">
        <v>1594</v>
      </c>
      <c r="G155" s="321"/>
      <c r="H155" s="321"/>
      <c r="I155" s="321"/>
      <c r="J155" s="217" t="s">
        <v>288</v>
      </c>
      <c r="K155" s="218">
        <v>1</v>
      </c>
      <c r="L155" s="319">
        <v>0</v>
      </c>
      <c r="M155" s="319"/>
      <c r="N155" s="320">
        <f>ROUND(L155*K155,2)</f>
        <v>0</v>
      </c>
      <c r="O155" s="267"/>
      <c r="P155" s="267"/>
      <c r="Q155" s="267"/>
      <c r="R155" s="145"/>
      <c r="T155" s="175" t="s">
        <v>5</v>
      </c>
      <c r="U155" s="48" t="s">
        <v>42</v>
      </c>
      <c r="V155" s="40"/>
      <c r="W155" s="176">
        <f>V155*K155</f>
        <v>0</v>
      </c>
      <c r="X155" s="176">
        <v>3.5000000000000003E-2</v>
      </c>
      <c r="Y155" s="176">
        <f>X155*K155</f>
        <v>3.5000000000000003E-2</v>
      </c>
      <c r="Z155" s="176">
        <v>0</v>
      </c>
      <c r="AA155" s="177">
        <f>Z155*K155</f>
        <v>0</v>
      </c>
      <c r="AR155" s="23" t="s">
        <v>436</v>
      </c>
      <c r="AT155" s="23" t="s">
        <v>656</v>
      </c>
      <c r="AU155" s="23" t="s">
        <v>87</v>
      </c>
      <c r="AY155" s="23" t="s">
        <v>192</v>
      </c>
      <c r="BE155" s="118">
        <f>IF(U155="základná",N155,0)</f>
        <v>0</v>
      </c>
      <c r="BF155" s="118">
        <f>IF(U155="znížená",N155,0)</f>
        <v>0</v>
      </c>
      <c r="BG155" s="118">
        <f>IF(U155="zákl. prenesená",N155,0)</f>
        <v>0</v>
      </c>
      <c r="BH155" s="118">
        <f>IF(U155="zníž. prenesená",N155,0)</f>
        <v>0</v>
      </c>
      <c r="BI155" s="118">
        <f>IF(U155="nulová",N155,0)</f>
        <v>0</v>
      </c>
      <c r="BJ155" s="23" t="s">
        <v>87</v>
      </c>
      <c r="BK155" s="118">
        <f>ROUND(L155*K155,2)</f>
        <v>0</v>
      </c>
      <c r="BL155" s="23" t="s">
        <v>294</v>
      </c>
      <c r="BM155" s="23" t="s">
        <v>1595</v>
      </c>
    </row>
    <row r="156" spans="2:65" s="1" customFormat="1" ht="25.5" customHeight="1">
      <c r="B156" s="142"/>
      <c r="C156" s="171" t="s">
        <v>250</v>
      </c>
      <c r="D156" s="171" t="s">
        <v>193</v>
      </c>
      <c r="E156" s="172" t="s">
        <v>1596</v>
      </c>
      <c r="F156" s="268" t="s">
        <v>1597</v>
      </c>
      <c r="G156" s="268"/>
      <c r="H156" s="268"/>
      <c r="I156" s="268"/>
      <c r="J156" s="173" t="s">
        <v>208</v>
      </c>
      <c r="K156" s="174">
        <v>3.5000000000000003E-2</v>
      </c>
      <c r="L156" s="277">
        <v>0</v>
      </c>
      <c r="M156" s="277"/>
      <c r="N156" s="267">
        <f>ROUND(L156*K156,2)</f>
        <v>0</v>
      </c>
      <c r="O156" s="267"/>
      <c r="P156" s="267"/>
      <c r="Q156" s="267"/>
      <c r="R156" s="145"/>
      <c r="T156" s="175" t="s">
        <v>5</v>
      </c>
      <c r="U156" s="48" t="s">
        <v>42</v>
      </c>
      <c r="V156" s="40"/>
      <c r="W156" s="176">
        <f>V156*K156</f>
        <v>0</v>
      </c>
      <c r="X156" s="176">
        <v>0</v>
      </c>
      <c r="Y156" s="176">
        <f>X156*K156</f>
        <v>0</v>
      </c>
      <c r="Z156" s="176">
        <v>0</v>
      </c>
      <c r="AA156" s="177">
        <f>Z156*K156</f>
        <v>0</v>
      </c>
      <c r="AR156" s="23" t="s">
        <v>294</v>
      </c>
      <c r="AT156" s="23" t="s">
        <v>193</v>
      </c>
      <c r="AU156" s="23" t="s">
        <v>87</v>
      </c>
      <c r="AY156" s="23" t="s">
        <v>192</v>
      </c>
      <c r="BE156" s="118">
        <f>IF(U156="základná",N156,0)</f>
        <v>0</v>
      </c>
      <c r="BF156" s="118">
        <f>IF(U156="znížená",N156,0)</f>
        <v>0</v>
      </c>
      <c r="BG156" s="118">
        <f>IF(U156="zákl. prenesená",N156,0)</f>
        <v>0</v>
      </c>
      <c r="BH156" s="118">
        <f>IF(U156="zníž. prenesená",N156,0)</f>
        <v>0</v>
      </c>
      <c r="BI156" s="118">
        <f>IF(U156="nulová",N156,0)</f>
        <v>0</v>
      </c>
      <c r="BJ156" s="23" t="s">
        <v>87</v>
      </c>
      <c r="BK156" s="118">
        <f>ROUND(L156*K156,2)</f>
        <v>0</v>
      </c>
      <c r="BL156" s="23" t="s">
        <v>294</v>
      </c>
      <c r="BM156" s="23" t="s">
        <v>1598</v>
      </c>
    </row>
    <row r="157" spans="2:65" s="10" customFormat="1" ht="29.85" customHeight="1">
      <c r="B157" s="160"/>
      <c r="C157" s="161"/>
      <c r="D157" s="170" t="s">
        <v>163</v>
      </c>
      <c r="E157" s="170"/>
      <c r="F157" s="170"/>
      <c r="G157" s="170"/>
      <c r="H157" s="170"/>
      <c r="I157" s="170"/>
      <c r="J157" s="170"/>
      <c r="K157" s="170"/>
      <c r="L157" s="170"/>
      <c r="M157" s="170"/>
      <c r="N157" s="315">
        <f>BK157</f>
        <v>0</v>
      </c>
      <c r="O157" s="316"/>
      <c r="P157" s="316"/>
      <c r="Q157" s="316"/>
      <c r="R157" s="163"/>
      <c r="T157" s="164"/>
      <c r="U157" s="161"/>
      <c r="V157" s="161"/>
      <c r="W157" s="165">
        <f>SUM(W158:W191)</f>
        <v>0</v>
      </c>
      <c r="X157" s="161"/>
      <c r="Y157" s="165">
        <f>SUM(Y158:Y191)</f>
        <v>0.67185966000000008</v>
      </c>
      <c r="Z157" s="161"/>
      <c r="AA157" s="166">
        <f>SUM(AA158:AA191)</f>
        <v>0</v>
      </c>
      <c r="AR157" s="167" t="s">
        <v>87</v>
      </c>
      <c r="AT157" s="168" t="s">
        <v>74</v>
      </c>
      <c r="AU157" s="168" t="s">
        <v>82</v>
      </c>
      <c r="AY157" s="167" t="s">
        <v>192</v>
      </c>
      <c r="BK157" s="169">
        <f>SUM(BK158:BK191)</f>
        <v>0</v>
      </c>
    </row>
    <row r="158" spans="2:65" s="1" customFormat="1" ht="38.25" customHeight="1">
      <c r="B158" s="142"/>
      <c r="C158" s="171" t="s">
        <v>267</v>
      </c>
      <c r="D158" s="171" t="s">
        <v>193</v>
      </c>
      <c r="E158" s="172" t="s">
        <v>1599</v>
      </c>
      <c r="F158" s="268" t="s">
        <v>1600</v>
      </c>
      <c r="G158" s="268"/>
      <c r="H158" s="268"/>
      <c r="I158" s="268"/>
      <c r="J158" s="173" t="s">
        <v>467</v>
      </c>
      <c r="K158" s="174">
        <v>9</v>
      </c>
      <c r="L158" s="277">
        <v>0</v>
      </c>
      <c r="M158" s="277"/>
      <c r="N158" s="267">
        <f>ROUND(L158*K158,2)</f>
        <v>0</v>
      </c>
      <c r="O158" s="267"/>
      <c r="P158" s="267"/>
      <c r="Q158" s="267"/>
      <c r="R158" s="145"/>
      <c r="T158" s="175" t="s">
        <v>5</v>
      </c>
      <c r="U158" s="48" t="s">
        <v>42</v>
      </c>
      <c r="V158" s="40"/>
      <c r="W158" s="176">
        <f>V158*K158</f>
        <v>0</v>
      </c>
      <c r="X158" s="176">
        <v>5.0000000000000002E-5</v>
      </c>
      <c r="Y158" s="176">
        <f>X158*K158</f>
        <v>4.5000000000000004E-4</v>
      </c>
      <c r="Z158" s="176">
        <v>0</v>
      </c>
      <c r="AA158" s="177">
        <f>Z158*K158</f>
        <v>0</v>
      </c>
      <c r="AR158" s="23" t="s">
        <v>294</v>
      </c>
      <c r="AT158" s="23" t="s">
        <v>193</v>
      </c>
      <c r="AU158" s="23" t="s">
        <v>87</v>
      </c>
      <c r="AY158" s="23" t="s">
        <v>192</v>
      </c>
      <c r="BE158" s="118">
        <f>IF(U158="základná",N158,0)</f>
        <v>0</v>
      </c>
      <c r="BF158" s="118">
        <f>IF(U158="znížená",N158,0)</f>
        <v>0</v>
      </c>
      <c r="BG158" s="118">
        <f>IF(U158="zákl. prenesená",N158,0)</f>
        <v>0</v>
      </c>
      <c r="BH158" s="118">
        <f>IF(U158="zníž. prenesená",N158,0)</f>
        <v>0</v>
      </c>
      <c r="BI158" s="118">
        <f>IF(U158="nulová",N158,0)</f>
        <v>0</v>
      </c>
      <c r="BJ158" s="23" t="s">
        <v>87</v>
      </c>
      <c r="BK158" s="118">
        <f>ROUND(L158*K158,2)</f>
        <v>0</v>
      </c>
      <c r="BL158" s="23" t="s">
        <v>294</v>
      </c>
      <c r="BM158" s="23" t="s">
        <v>1601</v>
      </c>
    </row>
    <row r="159" spans="2:65" s="1" customFormat="1" ht="38.25" customHeight="1">
      <c r="B159" s="142"/>
      <c r="C159" s="215" t="s">
        <v>275</v>
      </c>
      <c r="D159" s="215" t="s">
        <v>656</v>
      </c>
      <c r="E159" s="216" t="s">
        <v>1602</v>
      </c>
      <c r="F159" s="321" t="s">
        <v>1603</v>
      </c>
      <c r="G159" s="321"/>
      <c r="H159" s="321"/>
      <c r="I159" s="321"/>
      <c r="J159" s="217" t="s">
        <v>467</v>
      </c>
      <c r="K159" s="218">
        <v>14.74</v>
      </c>
      <c r="L159" s="319">
        <v>0</v>
      </c>
      <c r="M159" s="319"/>
      <c r="N159" s="320">
        <f>ROUND(L159*K159,2)</f>
        <v>0</v>
      </c>
      <c r="O159" s="267"/>
      <c r="P159" s="267"/>
      <c r="Q159" s="267"/>
      <c r="R159" s="145"/>
      <c r="T159" s="175" t="s">
        <v>5</v>
      </c>
      <c r="U159" s="48" t="s">
        <v>42</v>
      </c>
      <c r="V159" s="40"/>
      <c r="W159" s="176">
        <f>V159*K159</f>
        <v>0</v>
      </c>
      <c r="X159" s="176">
        <v>3.4399999999999999E-3</v>
      </c>
      <c r="Y159" s="176">
        <f>X159*K159</f>
        <v>5.0705599999999997E-2</v>
      </c>
      <c r="Z159" s="176">
        <v>0</v>
      </c>
      <c r="AA159" s="177">
        <f>Z159*K159</f>
        <v>0</v>
      </c>
      <c r="AR159" s="23" t="s">
        <v>436</v>
      </c>
      <c r="AT159" s="23" t="s">
        <v>656</v>
      </c>
      <c r="AU159" s="23" t="s">
        <v>87</v>
      </c>
      <c r="AY159" s="23" t="s">
        <v>192</v>
      </c>
      <c r="BE159" s="118">
        <f>IF(U159="základná",N159,0)</f>
        <v>0</v>
      </c>
      <c r="BF159" s="118">
        <f>IF(U159="znížená",N159,0)</f>
        <v>0</v>
      </c>
      <c r="BG159" s="118">
        <f>IF(U159="zákl. prenesená",N159,0)</f>
        <v>0</v>
      </c>
      <c r="BH159" s="118">
        <f>IF(U159="zníž. prenesená",N159,0)</f>
        <v>0</v>
      </c>
      <c r="BI159" s="118">
        <f>IF(U159="nulová",N159,0)</f>
        <v>0</v>
      </c>
      <c r="BJ159" s="23" t="s">
        <v>87</v>
      </c>
      <c r="BK159" s="118">
        <f>ROUND(L159*K159,2)</f>
        <v>0</v>
      </c>
      <c r="BL159" s="23" t="s">
        <v>294</v>
      </c>
      <c r="BM159" s="23" t="s">
        <v>1604</v>
      </c>
    </row>
    <row r="160" spans="2:65" s="1" customFormat="1" ht="38.25" customHeight="1">
      <c r="B160" s="142"/>
      <c r="C160" s="215" t="s">
        <v>285</v>
      </c>
      <c r="D160" s="215" t="s">
        <v>656</v>
      </c>
      <c r="E160" s="216" t="s">
        <v>1605</v>
      </c>
      <c r="F160" s="321" t="s">
        <v>1606</v>
      </c>
      <c r="G160" s="321"/>
      <c r="H160" s="321"/>
      <c r="I160" s="321"/>
      <c r="J160" s="217" t="s">
        <v>467</v>
      </c>
      <c r="K160" s="218">
        <v>24.75</v>
      </c>
      <c r="L160" s="319">
        <v>0</v>
      </c>
      <c r="M160" s="319"/>
      <c r="N160" s="320">
        <f>ROUND(L160*K160,2)</f>
        <v>0</v>
      </c>
      <c r="O160" s="267"/>
      <c r="P160" s="267"/>
      <c r="Q160" s="267"/>
      <c r="R160" s="145"/>
      <c r="T160" s="175" t="s">
        <v>5</v>
      </c>
      <c r="U160" s="48" t="s">
        <v>42</v>
      </c>
      <c r="V160" s="40"/>
      <c r="W160" s="176">
        <f>V160*K160</f>
        <v>0</v>
      </c>
      <c r="X160" s="176">
        <v>1.58E-3</v>
      </c>
      <c r="Y160" s="176">
        <f>X160*K160</f>
        <v>3.9105000000000001E-2</v>
      </c>
      <c r="Z160" s="176">
        <v>0</v>
      </c>
      <c r="AA160" s="177">
        <f>Z160*K160</f>
        <v>0</v>
      </c>
      <c r="AR160" s="23" t="s">
        <v>436</v>
      </c>
      <c r="AT160" s="23" t="s">
        <v>656</v>
      </c>
      <c r="AU160" s="23" t="s">
        <v>87</v>
      </c>
      <c r="AY160" s="23" t="s">
        <v>192</v>
      </c>
      <c r="BE160" s="118">
        <f>IF(U160="základná",N160,0)</f>
        <v>0</v>
      </c>
      <c r="BF160" s="118">
        <f>IF(U160="znížená",N160,0)</f>
        <v>0</v>
      </c>
      <c r="BG160" s="118">
        <f>IF(U160="zákl. prenesená",N160,0)</f>
        <v>0</v>
      </c>
      <c r="BH160" s="118">
        <f>IF(U160="zníž. prenesená",N160,0)</f>
        <v>0</v>
      </c>
      <c r="BI160" s="118">
        <f>IF(U160="nulová",N160,0)</f>
        <v>0</v>
      </c>
      <c r="BJ160" s="23" t="s">
        <v>87</v>
      </c>
      <c r="BK160" s="118">
        <f>ROUND(L160*K160,2)</f>
        <v>0</v>
      </c>
      <c r="BL160" s="23" t="s">
        <v>294</v>
      </c>
      <c r="BM160" s="23" t="s">
        <v>1607</v>
      </c>
    </row>
    <row r="161" spans="2:65" s="1" customFormat="1" ht="38.25" customHeight="1">
      <c r="B161" s="142"/>
      <c r="C161" s="171" t="s">
        <v>294</v>
      </c>
      <c r="D161" s="171" t="s">
        <v>193</v>
      </c>
      <c r="E161" s="172" t="s">
        <v>1608</v>
      </c>
      <c r="F161" s="268" t="s">
        <v>1609</v>
      </c>
      <c r="G161" s="268"/>
      <c r="H161" s="268"/>
      <c r="I161" s="268"/>
      <c r="J161" s="173" t="s">
        <v>603</v>
      </c>
      <c r="K161" s="174">
        <v>14.13</v>
      </c>
      <c r="L161" s="277">
        <v>0</v>
      </c>
      <c r="M161" s="277"/>
      <c r="N161" s="267">
        <f>ROUND(L161*K161,2)</f>
        <v>0</v>
      </c>
      <c r="O161" s="267"/>
      <c r="P161" s="267"/>
      <c r="Q161" s="267"/>
      <c r="R161" s="145"/>
      <c r="T161" s="175" t="s">
        <v>5</v>
      </c>
      <c r="U161" s="48" t="s">
        <v>42</v>
      </c>
      <c r="V161" s="40"/>
      <c r="W161" s="176">
        <f>V161*K161</f>
        <v>0</v>
      </c>
      <c r="X161" s="176">
        <v>8.0000000000000007E-5</v>
      </c>
      <c r="Y161" s="176">
        <f>X161*K161</f>
        <v>1.1304000000000002E-3</v>
      </c>
      <c r="Z161" s="176">
        <v>0</v>
      </c>
      <c r="AA161" s="177">
        <f>Z161*K161</f>
        <v>0</v>
      </c>
      <c r="AR161" s="23" t="s">
        <v>294</v>
      </c>
      <c r="AT161" s="23" t="s">
        <v>193</v>
      </c>
      <c r="AU161" s="23" t="s">
        <v>87</v>
      </c>
      <c r="AY161" s="23" t="s">
        <v>192</v>
      </c>
      <c r="BE161" s="118">
        <f>IF(U161="základná",N161,0)</f>
        <v>0</v>
      </c>
      <c r="BF161" s="118">
        <f>IF(U161="znížená",N161,0)</f>
        <v>0</v>
      </c>
      <c r="BG161" s="118">
        <f>IF(U161="zákl. prenesená",N161,0)</f>
        <v>0</v>
      </c>
      <c r="BH161" s="118">
        <f>IF(U161="zníž. prenesená",N161,0)</f>
        <v>0</v>
      </c>
      <c r="BI161" s="118">
        <f>IF(U161="nulová",N161,0)</f>
        <v>0</v>
      </c>
      <c r="BJ161" s="23" t="s">
        <v>87</v>
      </c>
      <c r="BK161" s="118">
        <f>ROUND(L161*K161,2)</f>
        <v>0</v>
      </c>
      <c r="BL161" s="23" t="s">
        <v>294</v>
      </c>
      <c r="BM161" s="23" t="s">
        <v>1610</v>
      </c>
    </row>
    <row r="162" spans="2:65" s="11" customFormat="1" ht="16.5" customHeight="1">
      <c r="B162" s="178"/>
      <c r="C162" s="179"/>
      <c r="D162" s="179"/>
      <c r="E162" s="180" t="s">
        <v>5</v>
      </c>
      <c r="F162" s="269" t="s">
        <v>1574</v>
      </c>
      <c r="G162" s="270"/>
      <c r="H162" s="270"/>
      <c r="I162" s="270"/>
      <c r="J162" s="179"/>
      <c r="K162" s="180" t="s">
        <v>5</v>
      </c>
      <c r="L162" s="179"/>
      <c r="M162" s="179"/>
      <c r="N162" s="179"/>
      <c r="O162" s="179"/>
      <c r="P162" s="179"/>
      <c r="Q162" s="179"/>
      <c r="R162" s="181"/>
      <c r="T162" s="182"/>
      <c r="U162" s="179"/>
      <c r="V162" s="179"/>
      <c r="W162" s="179"/>
      <c r="X162" s="179"/>
      <c r="Y162" s="179"/>
      <c r="Z162" s="179"/>
      <c r="AA162" s="183"/>
      <c r="AT162" s="184" t="s">
        <v>216</v>
      </c>
      <c r="AU162" s="184" t="s">
        <v>87</v>
      </c>
      <c r="AV162" s="11" t="s">
        <v>82</v>
      </c>
      <c r="AW162" s="11" t="s">
        <v>32</v>
      </c>
      <c r="AX162" s="11" t="s">
        <v>75</v>
      </c>
      <c r="AY162" s="184" t="s">
        <v>192</v>
      </c>
    </row>
    <row r="163" spans="2:65" s="12" customFormat="1" ht="16.5" customHeight="1">
      <c r="B163" s="185"/>
      <c r="C163" s="186"/>
      <c r="D163" s="186"/>
      <c r="E163" s="187" t="s">
        <v>5</v>
      </c>
      <c r="F163" s="271" t="s">
        <v>1611</v>
      </c>
      <c r="G163" s="272"/>
      <c r="H163" s="272"/>
      <c r="I163" s="272"/>
      <c r="J163" s="186"/>
      <c r="K163" s="188">
        <v>14.13</v>
      </c>
      <c r="L163" s="186"/>
      <c r="M163" s="186"/>
      <c r="N163" s="186"/>
      <c r="O163" s="186"/>
      <c r="P163" s="186"/>
      <c r="Q163" s="186"/>
      <c r="R163" s="189"/>
      <c r="T163" s="190"/>
      <c r="U163" s="186"/>
      <c r="V163" s="186"/>
      <c r="W163" s="186"/>
      <c r="X163" s="186"/>
      <c r="Y163" s="186"/>
      <c r="Z163" s="186"/>
      <c r="AA163" s="191"/>
      <c r="AT163" s="192" t="s">
        <v>216</v>
      </c>
      <c r="AU163" s="192" t="s">
        <v>87</v>
      </c>
      <c r="AV163" s="12" t="s">
        <v>87</v>
      </c>
      <c r="AW163" s="12" t="s">
        <v>32</v>
      </c>
      <c r="AX163" s="12" t="s">
        <v>75</v>
      </c>
      <c r="AY163" s="192" t="s">
        <v>192</v>
      </c>
    </row>
    <row r="164" spans="2:65" s="13" customFormat="1" ht="16.5" customHeight="1">
      <c r="B164" s="193"/>
      <c r="C164" s="194"/>
      <c r="D164" s="194"/>
      <c r="E164" s="195" t="s">
        <v>5</v>
      </c>
      <c r="F164" s="275" t="s">
        <v>249</v>
      </c>
      <c r="G164" s="276"/>
      <c r="H164" s="276"/>
      <c r="I164" s="276"/>
      <c r="J164" s="194"/>
      <c r="K164" s="196">
        <v>14.13</v>
      </c>
      <c r="L164" s="194"/>
      <c r="M164" s="194"/>
      <c r="N164" s="194"/>
      <c r="O164" s="194"/>
      <c r="P164" s="194"/>
      <c r="Q164" s="194"/>
      <c r="R164" s="197"/>
      <c r="T164" s="198"/>
      <c r="U164" s="194"/>
      <c r="V164" s="194"/>
      <c r="W164" s="194"/>
      <c r="X164" s="194"/>
      <c r="Y164" s="194"/>
      <c r="Z164" s="194"/>
      <c r="AA164" s="199"/>
      <c r="AT164" s="200" t="s">
        <v>216</v>
      </c>
      <c r="AU164" s="200" t="s">
        <v>87</v>
      </c>
      <c r="AV164" s="13" t="s">
        <v>197</v>
      </c>
      <c r="AW164" s="13" t="s">
        <v>32</v>
      </c>
      <c r="AX164" s="13" t="s">
        <v>82</v>
      </c>
      <c r="AY164" s="200" t="s">
        <v>192</v>
      </c>
    </row>
    <row r="165" spans="2:65" s="1" customFormat="1" ht="25.5" customHeight="1">
      <c r="B165" s="142"/>
      <c r="C165" s="215" t="s">
        <v>300</v>
      </c>
      <c r="D165" s="215" t="s">
        <v>656</v>
      </c>
      <c r="E165" s="216" t="s">
        <v>1612</v>
      </c>
      <c r="F165" s="321" t="s">
        <v>1613</v>
      </c>
      <c r="G165" s="321"/>
      <c r="H165" s="321"/>
      <c r="I165" s="321"/>
      <c r="J165" s="217" t="s">
        <v>208</v>
      </c>
      <c r="K165" s="218">
        <v>1.4E-2</v>
      </c>
      <c r="L165" s="319">
        <v>0</v>
      </c>
      <c r="M165" s="319"/>
      <c r="N165" s="320">
        <f>ROUND(L165*K165,2)</f>
        <v>0</v>
      </c>
      <c r="O165" s="267"/>
      <c r="P165" s="267"/>
      <c r="Q165" s="267"/>
      <c r="R165" s="145"/>
      <c r="T165" s="175" t="s">
        <v>5</v>
      </c>
      <c r="U165" s="48" t="s">
        <v>42</v>
      </c>
      <c r="V165" s="40"/>
      <c r="W165" s="176">
        <f>V165*K165</f>
        <v>0</v>
      </c>
      <c r="X165" s="176">
        <v>1</v>
      </c>
      <c r="Y165" s="176">
        <f>X165*K165</f>
        <v>1.4E-2</v>
      </c>
      <c r="Z165" s="176">
        <v>0</v>
      </c>
      <c r="AA165" s="177">
        <f>Z165*K165</f>
        <v>0</v>
      </c>
      <c r="AR165" s="23" t="s">
        <v>436</v>
      </c>
      <c r="AT165" s="23" t="s">
        <v>656</v>
      </c>
      <c r="AU165" s="23" t="s">
        <v>87</v>
      </c>
      <c r="AY165" s="23" t="s">
        <v>192</v>
      </c>
      <c r="BE165" s="118">
        <f>IF(U165="základná",N165,0)</f>
        <v>0</v>
      </c>
      <c r="BF165" s="118">
        <f>IF(U165="znížená",N165,0)</f>
        <v>0</v>
      </c>
      <c r="BG165" s="118">
        <f>IF(U165="zákl. prenesená",N165,0)</f>
        <v>0</v>
      </c>
      <c r="BH165" s="118">
        <f>IF(U165="zníž. prenesená",N165,0)</f>
        <v>0</v>
      </c>
      <c r="BI165" s="118">
        <f>IF(U165="nulová",N165,0)</f>
        <v>0</v>
      </c>
      <c r="BJ165" s="23" t="s">
        <v>87</v>
      </c>
      <c r="BK165" s="118">
        <f>ROUND(L165*K165,2)</f>
        <v>0</v>
      </c>
      <c r="BL165" s="23" t="s">
        <v>294</v>
      </c>
      <c r="BM165" s="23" t="s">
        <v>1614</v>
      </c>
    </row>
    <row r="166" spans="2:65" s="12" customFormat="1" ht="16.5" customHeight="1">
      <c r="B166" s="185"/>
      <c r="C166" s="186"/>
      <c r="D166" s="186"/>
      <c r="E166" s="187" t="s">
        <v>5</v>
      </c>
      <c r="F166" s="317" t="s">
        <v>1615</v>
      </c>
      <c r="G166" s="318"/>
      <c r="H166" s="318"/>
      <c r="I166" s="318"/>
      <c r="J166" s="186"/>
      <c r="K166" s="188">
        <v>1.4E-2</v>
      </c>
      <c r="L166" s="186"/>
      <c r="M166" s="186"/>
      <c r="N166" s="186"/>
      <c r="O166" s="186"/>
      <c r="P166" s="186"/>
      <c r="Q166" s="186"/>
      <c r="R166" s="189"/>
      <c r="T166" s="190"/>
      <c r="U166" s="186"/>
      <c r="V166" s="186"/>
      <c r="W166" s="186"/>
      <c r="X166" s="186"/>
      <c r="Y166" s="186"/>
      <c r="Z166" s="186"/>
      <c r="AA166" s="191"/>
      <c r="AT166" s="192" t="s">
        <v>216</v>
      </c>
      <c r="AU166" s="192" t="s">
        <v>87</v>
      </c>
      <c r="AV166" s="12" t="s">
        <v>87</v>
      </c>
      <c r="AW166" s="12" t="s">
        <v>32</v>
      </c>
      <c r="AX166" s="12" t="s">
        <v>82</v>
      </c>
      <c r="AY166" s="192" t="s">
        <v>192</v>
      </c>
    </row>
    <row r="167" spans="2:65" s="1" customFormat="1" ht="38.25" customHeight="1">
      <c r="B167" s="142"/>
      <c r="C167" s="171" t="s">
        <v>308</v>
      </c>
      <c r="D167" s="171" t="s">
        <v>193</v>
      </c>
      <c r="E167" s="172" t="s">
        <v>1616</v>
      </c>
      <c r="F167" s="268" t="s">
        <v>1617</v>
      </c>
      <c r="G167" s="268"/>
      <c r="H167" s="268"/>
      <c r="I167" s="268"/>
      <c r="J167" s="173" t="s">
        <v>603</v>
      </c>
      <c r="K167" s="174">
        <v>168.06100000000001</v>
      </c>
      <c r="L167" s="277">
        <v>0</v>
      </c>
      <c r="M167" s="277"/>
      <c r="N167" s="267">
        <f>ROUND(L167*K167,2)</f>
        <v>0</v>
      </c>
      <c r="O167" s="267"/>
      <c r="P167" s="267"/>
      <c r="Q167" s="267"/>
      <c r="R167" s="145"/>
      <c r="T167" s="175" t="s">
        <v>5</v>
      </c>
      <c r="U167" s="48" t="s">
        <v>42</v>
      </c>
      <c r="V167" s="40"/>
      <c r="W167" s="176">
        <f>V167*K167</f>
        <v>0</v>
      </c>
      <c r="X167" s="176">
        <v>6.0000000000000002E-5</v>
      </c>
      <c r="Y167" s="176">
        <f>X167*K167</f>
        <v>1.0083660000000001E-2</v>
      </c>
      <c r="Z167" s="176">
        <v>0</v>
      </c>
      <c r="AA167" s="177">
        <f>Z167*K167</f>
        <v>0</v>
      </c>
      <c r="AR167" s="23" t="s">
        <v>294</v>
      </c>
      <c r="AT167" s="23" t="s">
        <v>193</v>
      </c>
      <c r="AU167" s="23" t="s">
        <v>87</v>
      </c>
      <c r="AY167" s="23" t="s">
        <v>192</v>
      </c>
      <c r="BE167" s="118">
        <f>IF(U167="základná",N167,0)</f>
        <v>0</v>
      </c>
      <c r="BF167" s="118">
        <f>IF(U167="znížená",N167,0)</f>
        <v>0</v>
      </c>
      <c r="BG167" s="118">
        <f>IF(U167="zákl. prenesená",N167,0)</f>
        <v>0</v>
      </c>
      <c r="BH167" s="118">
        <f>IF(U167="zníž. prenesená",N167,0)</f>
        <v>0</v>
      </c>
      <c r="BI167" s="118">
        <f>IF(U167="nulová",N167,0)</f>
        <v>0</v>
      </c>
      <c r="BJ167" s="23" t="s">
        <v>87</v>
      </c>
      <c r="BK167" s="118">
        <f>ROUND(L167*K167,2)</f>
        <v>0</v>
      </c>
      <c r="BL167" s="23" t="s">
        <v>294</v>
      </c>
      <c r="BM167" s="23" t="s">
        <v>1618</v>
      </c>
    </row>
    <row r="168" spans="2:65" s="11" customFormat="1" ht="16.5" customHeight="1">
      <c r="B168" s="178"/>
      <c r="C168" s="179"/>
      <c r="D168" s="179"/>
      <c r="E168" s="180" t="s">
        <v>5</v>
      </c>
      <c r="F168" s="269" t="s">
        <v>1574</v>
      </c>
      <c r="G168" s="270"/>
      <c r="H168" s="270"/>
      <c r="I168" s="270"/>
      <c r="J168" s="179"/>
      <c r="K168" s="180" t="s">
        <v>5</v>
      </c>
      <c r="L168" s="179"/>
      <c r="M168" s="179"/>
      <c r="N168" s="179"/>
      <c r="O168" s="179"/>
      <c r="P168" s="179"/>
      <c r="Q168" s="179"/>
      <c r="R168" s="181"/>
      <c r="T168" s="182"/>
      <c r="U168" s="179"/>
      <c r="V168" s="179"/>
      <c r="W168" s="179"/>
      <c r="X168" s="179"/>
      <c r="Y168" s="179"/>
      <c r="Z168" s="179"/>
      <c r="AA168" s="183"/>
      <c r="AT168" s="184" t="s">
        <v>216</v>
      </c>
      <c r="AU168" s="184" t="s">
        <v>87</v>
      </c>
      <c r="AV168" s="11" t="s">
        <v>82</v>
      </c>
      <c r="AW168" s="11" t="s">
        <v>32</v>
      </c>
      <c r="AX168" s="11" t="s">
        <v>75</v>
      </c>
      <c r="AY168" s="184" t="s">
        <v>192</v>
      </c>
    </row>
    <row r="169" spans="2:65" s="12" customFormat="1" ht="16.5" customHeight="1">
      <c r="B169" s="185"/>
      <c r="C169" s="186"/>
      <c r="D169" s="186"/>
      <c r="E169" s="187" t="s">
        <v>5</v>
      </c>
      <c r="F169" s="271" t="s">
        <v>1619</v>
      </c>
      <c r="G169" s="272"/>
      <c r="H169" s="272"/>
      <c r="I169" s="272"/>
      <c r="J169" s="186"/>
      <c r="K169" s="188">
        <v>136.5</v>
      </c>
      <c r="L169" s="186"/>
      <c r="M169" s="186"/>
      <c r="N169" s="186"/>
      <c r="O169" s="186"/>
      <c r="P169" s="186"/>
      <c r="Q169" s="186"/>
      <c r="R169" s="189"/>
      <c r="T169" s="190"/>
      <c r="U169" s="186"/>
      <c r="V169" s="186"/>
      <c r="W169" s="186"/>
      <c r="X169" s="186"/>
      <c r="Y169" s="186"/>
      <c r="Z169" s="186"/>
      <c r="AA169" s="191"/>
      <c r="AT169" s="192" t="s">
        <v>216</v>
      </c>
      <c r="AU169" s="192" t="s">
        <v>87</v>
      </c>
      <c r="AV169" s="12" t="s">
        <v>87</v>
      </c>
      <c r="AW169" s="12" t="s">
        <v>32</v>
      </c>
      <c r="AX169" s="12" t="s">
        <v>75</v>
      </c>
      <c r="AY169" s="192" t="s">
        <v>192</v>
      </c>
    </row>
    <row r="170" spans="2:65" s="12" customFormat="1" ht="16.5" customHeight="1">
      <c r="B170" s="185"/>
      <c r="C170" s="186"/>
      <c r="D170" s="186"/>
      <c r="E170" s="187" t="s">
        <v>5</v>
      </c>
      <c r="F170" s="271" t="s">
        <v>1620</v>
      </c>
      <c r="G170" s="272"/>
      <c r="H170" s="272"/>
      <c r="I170" s="272"/>
      <c r="J170" s="186"/>
      <c r="K170" s="188">
        <v>11.797000000000001</v>
      </c>
      <c r="L170" s="186"/>
      <c r="M170" s="186"/>
      <c r="N170" s="186"/>
      <c r="O170" s="186"/>
      <c r="P170" s="186"/>
      <c r="Q170" s="186"/>
      <c r="R170" s="189"/>
      <c r="T170" s="190"/>
      <c r="U170" s="186"/>
      <c r="V170" s="186"/>
      <c r="W170" s="186"/>
      <c r="X170" s="186"/>
      <c r="Y170" s="186"/>
      <c r="Z170" s="186"/>
      <c r="AA170" s="191"/>
      <c r="AT170" s="192" t="s">
        <v>216</v>
      </c>
      <c r="AU170" s="192" t="s">
        <v>87</v>
      </c>
      <c r="AV170" s="12" t="s">
        <v>87</v>
      </c>
      <c r="AW170" s="12" t="s">
        <v>32</v>
      </c>
      <c r="AX170" s="12" t="s">
        <v>75</v>
      </c>
      <c r="AY170" s="192" t="s">
        <v>192</v>
      </c>
    </row>
    <row r="171" spans="2:65" s="12" customFormat="1" ht="16.5" customHeight="1">
      <c r="B171" s="185"/>
      <c r="C171" s="186"/>
      <c r="D171" s="186"/>
      <c r="E171" s="187" t="s">
        <v>5</v>
      </c>
      <c r="F171" s="271" t="s">
        <v>1621</v>
      </c>
      <c r="G171" s="272"/>
      <c r="H171" s="272"/>
      <c r="I171" s="272"/>
      <c r="J171" s="186"/>
      <c r="K171" s="188">
        <v>19.763999999999999</v>
      </c>
      <c r="L171" s="186"/>
      <c r="M171" s="186"/>
      <c r="N171" s="186"/>
      <c r="O171" s="186"/>
      <c r="P171" s="186"/>
      <c r="Q171" s="186"/>
      <c r="R171" s="189"/>
      <c r="T171" s="190"/>
      <c r="U171" s="186"/>
      <c r="V171" s="186"/>
      <c r="W171" s="186"/>
      <c r="X171" s="186"/>
      <c r="Y171" s="186"/>
      <c r="Z171" s="186"/>
      <c r="AA171" s="191"/>
      <c r="AT171" s="192" t="s">
        <v>216</v>
      </c>
      <c r="AU171" s="192" t="s">
        <v>87</v>
      </c>
      <c r="AV171" s="12" t="s">
        <v>87</v>
      </c>
      <c r="AW171" s="12" t="s">
        <v>32</v>
      </c>
      <c r="AX171" s="12" t="s">
        <v>75</v>
      </c>
      <c r="AY171" s="192" t="s">
        <v>192</v>
      </c>
    </row>
    <row r="172" spans="2:65" s="13" customFormat="1" ht="16.5" customHeight="1">
      <c r="B172" s="193"/>
      <c r="C172" s="194"/>
      <c r="D172" s="194"/>
      <c r="E172" s="195" t="s">
        <v>5</v>
      </c>
      <c r="F172" s="275" t="s">
        <v>249</v>
      </c>
      <c r="G172" s="276"/>
      <c r="H172" s="276"/>
      <c r="I172" s="276"/>
      <c r="J172" s="194"/>
      <c r="K172" s="196">
        <v>168.06100000000001</v>
      </c>
      <c r="L172" s="194"/>
      <c r="M172" s="194"/>
      <c r="N172" s="194"/>
      <c r="O172" s="194"/>
      <c r="P172" s="194"/>
      <c r="Q172" s="194"/>
      <c r="R172" s="197"/>
      <c r="T172" s="198"/>
      <c r="U172" s="194"/>
      <c r="V172" s="194"/>
      <c r="W172" s="194"/>
      <c r="X172" s="194"/>
      <c r="Y172" s="194"/>
      <c r="Z172" s="194"/>
      <c r="AA172" s="199"/>
      <c r="AT172" s="200" t="s">
        <v>216</v>
      </c>
      <c r="AU172" s="200" t="s">
        <v>87</v>
      </c>
      <c r="AV172" s="13" t="s">
        <v>197</v>
      </c>
      <c r="AW172" s="13" t="s">
        <v>32</v>
      </c>
      <c r="AX172" s="13" t="s">
        <v>82</v>
      </c>
      <c r="AY172" s="200" t="s">
        <v>192</v>
      </c>
    </row>
    <row r="173" spans="2:65" s="1" customFormat="1" ht="25.5" customHeight="1">
      <c r="B173" s="142"/>
      <c r="C173" s="215" t="s">
        <v>314</v>
      </c>
      <c r="D173" s="215" t="s">
        <v>656</v>
      </c>
      <c r="E173" s="216" t="s">
        <v>1622</v>
      </c>
      <c r="F173" s="321" t="s">
        <v>1623</v>
      </c>
      <c r="G173" s="321"/>
      <c r="H173" s="321"/>
      <c r="I173" s="321"/>
      <c r="J173" s="217" t="s">
        <v>288</v>
      </c>
      <c r="K173" s="218">
        <v>7</v>
      </c>
      <c r="L173" s="319">
        <v>0</v>
      </c>
      <c r="M173" s="319"/>
      <c r="N173" s="320">
        <f>ROUND(L173*K173,2)</f>
        <v>0</v>
      </c>
      <c r="O173" s="267"/>
      <c r="P173" s="267"/>
      <c r="Q173" s="267"/>
      <c r="R173" s="145"/>
      <c r="T173" s="175" t="s">
        <v>5</v>
      </c>
      <c r="U173" s="48" t="s">
        <v>42</v>
      </c>
      <c r="V173" s="40"/>
      <c r="W173" s="176">
        <f>V173*K173</f>
        <v>0</v>
      </c>
      <c r="X173" s="176">
        <v>1.95E-2</v>
      </c>
      <c r="Y173" s="176">
        <f>X173*K173</f>
        <v>0.13650000000000001</v>
      </c>
      <c r="Z173" s="176">
        <v>0</v>
      </c>
      <c r="AA173" s="177">
        <f>Z173*K173</f>
        <v>0</v>
      </c>
      <c r="AR173" s="23" t="s">
        <v>436</v>
      </c>
      <c r="AT173" s="23" t="s">
        <v>656</v>
      </c>
      <c r="AU173" s="23" t="s">
        <v>87</v>
      </c>
      <c r="AY173" s="23" t="s">
        <v>192</v>
      </c>
      <c r="BE173" s="118">
        <f>IF(U173="základná",N173,0)</f>
        <v>0</v>
      </c>
      <c r="BF173" s="118">
        <f>IF(U173="znížená",N173,0)</f>
        <v>0</v>
      </c>
      <c r="BG173" s="118">
        <f>IF(U173="zákl. prenesená",N173,0)</f>
        <v>0</v>
      </c>
      <c r="BH173" s="118">
        <f>IF(U173="zníž. prenesená",N173,0)</f>
        <v>0</v>
      </c>
      <c r="BI173" s="118">
        <f>IF(U173="nulová",N173,0)</f>
        <v>0</v>
      </c>
      <c r="BJ173" s="23" t="s">
        <v>87</v>
      </c>
      <c r="BK173" s="118">
        <f>ROUND(L173*K173,2)</f>
        <v>0</v>
      </c>
      <c r="BL173" s="23" t="s">
        <v>294</v>
      </c>
      <c r="BM173" s="23" t="s">
        <v>1624</v>
      </c>
    </row>
    <row r="174" spans="2:65" s="1" customFormat="1" ht="25.5" customHeight="1">
      <c r="B174" s="142"/>
      <c r="C174" s="215" t="s">
        <v>10</v>
      </c>
      <c r="D174" s="215" t="s">
        <v>656</v>
      </c>
      <c r="E174" s="216" t="s">
        <v>1625</v>
      </c>
      <c r="F174" s="321" t="s">
        <v>1626</v>
      </c>
      <c r="G174" s="321"/>
      <c r="H174" s="321"/>
      <c r="I174" s="321"/>
      <c r="J174" s="217" t="s">
        <v>208</v>
      </c>
      <c r="K174" s="218">
        <v>1.2E-2</v>
      </c>
      <c r="L174" s="319">
        <v>0</v>
      </c>
      <c r="M174" s="319"/>
      <c r="N174" s="320">
        <f>ROUND(L174*K174,2)</f>
        <v>0</v>
      </c>
      <c r="O174" s="267"/>
      <c r="P174" s="267"/>
      <c r="Q174" s="267"/>
      <c r="R174" s="145"/>
      <c r="T174" s="175" t="s">
        <v>5</v>
      </c>
      <c r="U174" s="48" t="s">
        <v>42</v>
      </c>
      <c r="V174" s="40"/>
      <c r="W174" s="176">
        <f>V174*K174</f>
        <v>0</v>
      </c>
      <c r="X174" s="176">
        <v>1</v>
      </c>
      <c r="Y174" s="176">
        <f>X174*K174</f>
        <v>1.2E-2</v>
      </c>
      <c r="Z174" s="176">
        <v>0</v>
      </c>
      <c r="AA174" s="177">
        <f>Z174*K174</f>
        <v>0</v>
      </c>
      <c r="AR174" s="23" t="s">
        <v>436</v>
      </c>
      <c r="AT174" s="23" t="s">
        <v>656</v>
      </c>
      <c r="AU174" s="23" t="s">
        <v>87</v>
      </c>
      <c r="AY174" s="23" t="s">
        <v>192</v>
      </c>
      <c r="BE174" s="118">
        <f>IF(U174="základná",N174,0)</f>
        <v>0</v>
      </c>
      <c r="BF174" s="118">
        <f>IF(U174="znížená",N174,0)</f>
        <v>0</v>
      </c>
      <c r="BG174" s="118">
        <f>IF(U174="zákl. prenesená",N174,0)</f>
        <v>0</v>
      </c>
      <c r="BH174" s="118">
        <f>IF(U174="zníž. prenesená",N174,0)</f>
        <v>0</v>
      </c>
      <c r="BI174" s="118">
        <f>IF(U174="nulová",N174,0)</f>
        <v>0</v>
      </c>
      <c r="BJ174" s="23" t="s">
        <v>87</v>
      </c>
      <c r="BK174" s="118">
        <f>ROUND(L174*K174,2)</f>
        <v>0</v>
      </c>
      <c r="BL174" s="23" t="s">
        <v>294</v>
      </c>
      <c r="BM174" s="23" t="s">
        <v>1627</v>
      </c>
    </row>
    <row r="175" spans="2:65" s="11" customFormat="1" ht="16.5" customHeight="1">
      <c r="B175" s="178"/>
      <c r="C175" s="179"/>
      <c r="D175" s="179"/>
      <c r="E175" s="180" t="s">
        <v>5</v>
      </c>
      <c r="F175" s="269" t="s">
        <v>1574</v>
      </c>
      <c r="G175" s="270"/>
      <c r="H175" s="270"/>
      <c r="I175" s="270"/>
      <c r="J175" s="179"/>
      <c r="K175" s="180" t="s">
        <v>5</v>
      </c>
      <c r="L175" s="179"/>
      <c r="M175" s="179"/>
      <c r="N175" s="179"/>
      <c r="O175" s="179"/>
      <c r="P175" s="179"/>
      <c r="Q175" s="179"/>
      <c r="R175" s="181"/>
      <c r="T175" s="182"/>
      <c r="U175" s="179"/>
      <c r="V175" s="179"/>
      <c r="W175" s="179"/>
      <c r="X175" s="179"/>
      <c r="Y175" s="179"/>
      <c r="Z175" s="179"/>
      <c r="AA175" s="183"/>
      <c r="AT175" s="184" t="s">
        <v>216</v>
      </c>
      <c r="AU175" s="184" t="s">
        <v>87</v>
      </c>
      <c r="AV175" s="11" t="s">
        <v>82</v>
      </c>
      <c r="AW175" s="11" t="s">
        <v>32</v>
      </c>
      <c r="AX175" s="11" t="s">
        <v>75</v>
      </c>
      <c r="AY175" s="184" t="s">
        <v>192</v>
      </c>
    </row>
    <row r="176" spans="2:65" s="12" customFormat="1" ht="16.5" customHeight="1">
      <c r="B176" s="185"/>
      <c r="C176" s="186"/>
      <c r="D176" s="186"/>
      <c r="E176" s="187" t="s">
        <v>5</v>
      </c>
      <c r="F176" s="271" t="s">
        <v>1628</v>
      </c>
      <c r="G176" s="272"/>
      <c r="H176" s="272"/>
      <c r="I176" s="272"/>
      <c r="J176" s="186"/>
      <c r="K176" s="188">
        <v>1.2E-2</v>
      </c>
      <c r="L176" s="186"/>
      <c r="M176" s="186"/>
      <c r="N176" s="186"/>
      <c r="O176" s="186"/>
      <c r="P176" s="186"/>
      <c r="Q176" s="186"/>
      <c r="R176" s="189"/>
      <c r="T176" s="190"/>
      <c r="U176" s="186"/>
      <c r="V176" s="186"/>
      <c r="W176" s="186"/>
      <c r="X176" s="186"/>
      <c r="Y176" s="186"/>
      <c r="Z176" s="186"/>
      <c r="AA176" s="191"/>
      <c r="AT176" s="192" t="s">
        <v>216</v>
      </c>
      <c r="AU176" s="192" t="s">
        <v>87</v>
      </c>
      <c r="AV176" s="12" t="s">
        <v>87</v>
      </c>
      <c r="AW176" s="12" t="s">
        <v>32</v>
      </c>
      <c r="AX176" s="12" t="s">
        <v>82</v>
      </c>
      <c r="AY176" s="192" t="s">
        <v>192</v>
      </c>
    </row>
    <row r="177" spans="2:65" s="1" customFormat="1" ht="38.25" customHeight="1">
      <c r="B177" s="142"/>
      <c r="C177" s="171" t="s">
        <v>325</v>
      </c>
      <c r="D177" s="171" t="s">
        <v>193</v>
      </c>
      <c r="E177" s="172" t="s">
        <v>1629</v>
      </c>
      <c r="F177" s="268" t="s">
        <v>1630</v>
      </c>
      <c r="G177" s="268"/>
      <c r="H177" s="268"/>
      <c r="I177" s="268"/>
      <c r="J177" s="173" t="s">
        <v>603</v>
      </c>
      <c r="K177" s="174">
        <v>27.084</v>
      </c>
      <c r="L177" s="277">
        <v>0</v>
      </c>
      <c r="M177" s="277"/>
      <c r="N177" s="267">
        <f>ROUND(L177*K177,2)</f>
        <v>0</v>
      </c>
      <c r="O177" s="267"/>
      <c r="P177" s="267"/>
      <c r="Q177" s="267"/>
      <c r="R177" s="145"/>
      <c r="T177" s="175" t="s">
        <v>5</v>
      </c>
      <c r="U177" s="48" t="s">
        <v>42</v>
      </c>
      <c r="V177" s="40"/>
      <c r="W177" s="176">
        <f>V177*K177</f>
        <v>0</v>
      </c>
      <c r="X177" s="176">
        <v>5.0000000000000002E-5</v>
      </c>
      <c r="Y177" s="176">
        <f>X177*K177</f>
        <v>1.3542000000000001E-3</v>
      </c>
      <c r="Z177" s="176">
        <v>0</v>
      </c>
      <c r="AA177" s="177">
        <f>Z177*K177</f>
        <v>0</v>
      </c>
      <c r="AR177" s="23" t="s">
        <v>294</v>
      </c>
      <c r="AT177" s="23" t="s">
        <v>193</v>
      </c>
      <c r="AU177" s="23" t="s">
        <v>87</v>
      </c>
      <c r="AY177" s="23" t="s">
        <v>192</v>
      </c>
      <c r="BE177" s="118">
        <f>IF(U177="základná",N177,0)</f>
        <v>0</v>
      </c>
      <c r="BF177" s="118">
        <f>IF(U177="znížená",N177,0)</f>
        <v>0</v>
      </c>
      <c r="BG177" s="118">
        <f>IF(U177="zákl. prenesená",N177,0)</f>
        <v>0</v>
      </c>
      <c r="BH177" s="118">
        <f>IF(U177="zníž. prenesená",N177,0)</f>
        <v>0</v>
      </c>
      <c r="BI177" s="118">
        <f>IF(U177="nulová",N177,0)</f>
        <v>0</v>
      </c>
      <c r="BJ177" s="23" t="s">
        <v>87</v>
      </c>
      <c r="BK177" s="118">
        <f>ROUND(L177*K177,2)</f>
        <v>0</v>
      </c>
      <c r="BL177" s="23" t="s">
        <v>294</v>
      </c>
      <c r="BM177" s="23" t="s">
        <v>1631</v>
      </c>
    </row>
    <row r="178" spans="2:65" s="12" customFormat="1" ht="16.5" customHeight="1">
      <c r="B178" s="185"/>
      <c r="C178" s="186"/>
      <c r="D178" s="186"/>
      <c r="E178" s="187" t="s">
        <v>5</v>
      </c>
      <c r="F178" s="317" t="s">
        <v>1632</v>
      </c>
      <c r="G178" s="318"/>
      <c r="H178" s="318"/>
      <c r="I178" s="318"/>
      <c r="J178" s="186"/>
      <c r="K178" s="188">
        <v>27.084</v>
      </c>
      <c r="L178" s="186"/>
      <c r="M178" s="186"/>
      <c r="N178" s="186"/>
      <c r="O178" s="186"/>
      <c r="P178" s="186"/>
      <c r="Q178" s="186"/>
      <c r="R178" s="189"/>
      <c r="T178" s="190"/>
      <c r="U178" s="186"/>
      <c r="V178" s="186"/>
      <c r="W178" s="186"/>
      <c r="X178" s="186"/>
      <c r="Y178" s="186"/>
      <c r="Z178" s="186"/>
      <c r="AA178" s="191"/>
      <c r="AT178" s="192" t="s">
        <v>216</v>
      </c>
      <c r="AU178" s="192" t="s">
        <v>87</v>
      </c>
      <c r="AV178" s="12" t="s">
        <v>87</v>
      </c>
      <c r="AW178" s="12" t="s">
        <v>32</v>
      </c>
      <c r="AX178" s="12" t="s">
        <v>82</v>
      </c>
      <c r="AY178" s="192" t="s">
        <v>192</v>
      </c>
    </row>
    <row r="179" spans="2:65" s="1" customFormat="1" ht="25.5" customHeight="1">
      <c r="B179" s="142"/>
      <c r="C179" s="215" t="s">
        <v>330</v>
      </c>
      <c r="D179" s="215" t="s">
        <v>656</v>
      </c>
      <c r="E179" s="216" t="s">
        <v>1633</v>
      </c>
      <c r="F179" s="321" t="s">
        <v>1634</v>
      </c>
      <c r="G179" s="321"/>
      <c r="H179" s="321"/>
      <c r="I179" s="321"/>
      <c r="J179" s="217" t="s">
        <v>208</v>
      </c>
      <c r="K179" s="218">
        <v>2.7E-2</v>
      </c>
      <c r="L179" s="319">
        <v>0</v>
      </c>
      <c r="M179" s="319"/>
      <c r="N179" s="320">
        <f>ROUND(L179*K179,2)</f>
        <v>0</v>
      </c>
      <c r="O179" s="267"/>
      <c r="P179" s="267"/>
      <c r="Q179" s="267"/>
      <c r="R179" s="145"/>
      <c r="T179" s="175" t="s">
        <v>5</v>
      </c>
      <c r="U179" s="48" t="s">
        <v>42</v>
      </c>
      <c r="V179" s="40"/>
      <c r="W179" s="176">
        <f>V179*K179</f>
        <v>0</v>
      </c>
      <c r="X179" s="176">
        <v>1</v>
      </c>
      <c r="Y179" s="176">
        <f>X179*K179</f>
        <v>2.7E-2</v>
      </c>
      <c r="Z179" s="176">
        <v>0</v>
      </c>
      <c r="AA179" s="177">
        <f>Z179*K179</f>
        <v>0</v>
      </c>
      <c r="AR179" s="23" t="s">
        <v>436</v>
      </c>
      <c r="AT179" s="23" t="s">
        <v>656</v>
      </c>
      <c r="AU179" s="23" t="s">
        <v>87</v>
      </c>
      <c r="AY179" s="23" t="s">
        <v>192</v>
      </c>
      <c r="BE179" s="118">
        <f>IF(U179="základná",N179,0)</f>
        <v>0</v>
      </c>
      <c r="BF179" s="118">
        <f>IF(U179="znížená",N179,0)</f>
        <v>0</v>
      </c>
      <c r="BG179" s="118">
        <f>IF(U179="zákl. prenesená",N179,0)</f>
        <v>0</v>
      </c>
      <c r="BH179" s="118">
        <f>IF(U179="zníž. prenesená",N179,0)</f>
        <v>0</v>
      </c>
      <c r="BI179" s="118">
        <f>IF(U179="nulová",N179,0)</f>
        <v>0</v>
      </c>
      <c r="BJ179" s="23" t="s">
        <v>87</v>
      </c>
      <c r="BK179" s="118">
        <f>ROUND(L179*K179,2)</f>
        <v>0</v>
      </c>
      <c r="BL179" s="23" t="s">
        <v>294</v>
      </c>
      <c r="BM179" s="23" t="s">
        <v>1635</v>
      </c>
    </row>
    <row r="180" spans="2:65" s="12" customFormat="1" ht="16.5" customHeight="1">
      <c r="B180" s="185"/>
      <c r="C180" s="186"/>
      <c r="D180" s="186"/>
      <c r="E180" s="187" t="s">
        <v>5</v>
      </c>
      <c r="F180" s="317" t="s">
        <v>1636</v>
      </c>
      <c r="G180" s="318"/>
      <c r="H180" s="318"/>
      <c r="I180" s="318"/>
      <c r="J180" s="186"/>
      <c r="K180" s="188">
        <v>2.7E-2</v>
      </c>
      <c r="L180" s="186"/>
      <c r="M180" s="186"/>
      <c r="N180" s="186"/>
      <c r="O180" s="186"/>
      <c r="P180" s="186"/>
      <c r="Q180" s="186"/>
      <c r="R180" s="189"/>
      <c r="T180" s="190"/>
      <c r="U180" s="186"/>
      <c r="V180" s="186"/>
      <c r="W180" s="186"/>
      <c r="X180" s="186"/>
      <c r="Y180" s="186"/>
      <c r="Z180" s="186"/>
      <c r="AA180" s="191"/>
      <c r="AT180" s="192" t="s">
        <v>216</v>
      </c>
      <c r="AU180" s="192" t="s">
        <v>87</v>
      </c>
      <c r="AV180" s="12" t="s">
        <v>87</v>
      </c>
      <c r="AW180" s="12" t="s">
        <v>32</v>
      </c>
      <c r="AX180" s="12" t="s">
        <v>82</v>
      </c>
      <c r="AY180" s="192" t="s">
        <v>192</v>
      </c>
    </row>
    <row r="181" spans="2:65" s="1" customFormat="1" ht="38.25" customHeight="1">
      <c r="B181" s="142"/>
      <c r="C181" s="171" t="s">
        <v>334</v>
      </c>
      <c r="D181" s="171" t="s">
        <v>193</v>
      </c>
      <c r="E181" s="172" t="s">
        <v>1637</v>
      </c>
      <c r="F181" s="268" t="s">
        <v>1638</v>
      </c>
      <c r="G181" s="268"/>
      <c r="H181" s="268"/>
      <c r="I181" s="268"/>
      <c r="J181" s="173" t="s">
        <v>603</v>
      </c>
      <c r="K181" s="174">
        <v>93.24</v>
      </c>
      <c r="L181" s="277">
        <v>0</v>
      </c>
      <c r="M181" s="277"/>
      <c r="N181" s="267">
        <f>ROUND(L181*K181,2)</f>
        <v>0</v>
      </c>
      <c r="O181" s="267"/>
      <c r="P181" s="267"/>
      <c r="Q181" s="267"/>
      <c r="R181" s="145"/>
      <c r="T181" s="175" t="s">
        <v>5</v>
      </c>
      <c r="U181" s="48" t="s">
        <v>42</v>
      </c>
      <c r="V181" s="40"/>
      <c r="W181" s="176">
        <f>V181*K181</f>
        <v>0</v>
      </c>
      <c r="X181" s="176">
        <v>5.0000000000000002E-5</v>
      </c>
      <c r="Y181" s="176">
        <f>X181*K181</f>
        <v>4.6620000000000003E-3</v>
      </c>
      <c r="Z181" s="176">
        <v>0</v>
      </c>
      <c r="AA181" s="177">
        <f>Z181*K181</f>
        <v>0</v>
      </c>
      <c r="AR181" s="23" t="s">
        <v>294</v>
      </c>
      <c r="AT181" s="23" t="s">
        <v>193</v>
      </c>
      <c r="AU181" s="23" t="s">
        <v>87</v>
      </c>
      <c r="AY181" s="23" t="s">
        <v>192</v>
      </c>
      <c r="BE181" s="118">
        <f>IF(U181="základná",N181,0)</f>
        <v>0</v>
      </c>
      <c r="BF181" s="118">
        <f>IF(U181="znížená",N181,0)</f>
        <v>0</v>
      </c>
      <c r="BG181" s="118">
        <f>IF(U181="zákl. prenesená",N181,0)</f>
        <v>0</v>
      </c>
      <c r="BH181" s="118">
        <f>IF(U181="zníž. prenesená",N181,0)</f>
        <v>0</v>
      </c>
      <c r="BI181" s="118">
        <f>IF(U181="nulová",N181,0)</f>
        <v>0</v>
      </c>
      <c r="BJ181" s="23" t="s">
        <v>87</v>
      </c>
      <c r="BK181" s="118">
        <f>ROUND(L181*K181,2)</f>
        <v>0</v>
      </c>
      <c r="BL181" s="23" t="s">
        <v>294</v>
      </c>
      <c r="BM181" s="23" t="s">
        <v>1639</v>
      </c>
    </row>
    <row r="182" spans="2:65" s="11" customFormat="1" ht="16.5" customHeight="1">
      <c r="B182" s="178"/>
      <c r="C182" s="179"/>
      <c r="D182" s="179"/>
      <c r="E182" s="180" t="s">
        <v>5</v>
      </c>
      <c r="F182" s="269" t="s">
        <v>1574</v>
      </c>
      <c r="G182" s="270"/>
      <c r="H182" s="270"/>
      <c r="I182" s="270"/>
      <c r="J182" s="179"/>
      <c r="K182" s="180" t="s">
        <v>5</v>
      </c>
      <c r="L182" s="179"/>
      <c r="M182" s="179"/>
      <c r="N182" s="179"/>
      <c r="O182" s="179"/>
      <c r="P182" s="179"/>
      <c r="Q182" s="179"/>
      <c r="R182" s="181"/>
      <c r="T182" s="182"/>
      <c r="U182" s="179"/>
      <c r="V182" s="179"/>
      <c r="W182" s="179"/>
      <c r="X182" s="179"/>
      <c r="Y182" s="179"/>
      <c r="Z182" s="179"/>
      <c r="AA182" s="183"/>
      <c r="AT182" s="184" t="s">
        <v>216</v>
      </c>
      <c r="AU182" s="184" t="s">
        <v>87</v>
      </c>
      <c r="AV182" s="11" t="s">
        <v>82</v>
      </c>
      <c r="AW182" s="11" t="s">
        <v>32</v>
      </c>
      <c r="AX182" s="11" t="s">
        <v>75</v>
      </c>
      <c r="AY182" s="184" t="s">
        <v>192</v>
      </c>
    </row>
    <row r="183" spans="2:65" s="12" customFormat="1" ht="16.5" customHeight="1">
      <c r="B183" s="185"/>
      <c r="C183" s="186"/>
      <c r="D183" s="186"/>
      <c r="E183" s="187" t="s">
        <v>5</v>
      </c>
      <c r="F183" s="271" t="s">
        <v>1640</v>
      </c>
      <c r="G183" s="272"/>
      <c r="H183" s="272"/>
      <c r="I183" s="272"/>
      <c r="J183" s="186"/>
      <c r="K183" s="188">
        <v>93.24</v>
      </c>
      <c r="L183" s="186"/>
      <c r="M183" s="186"/>
      <c r="N183" s="186"/>
      <c r="O183" s="186"/>
      <c r="P183" s="186"/>
      <c r="Q183" s="186"/>
      <c r="R183" s="189"/>
      <c r="T183" s="190"/>
      <c r="U183" s="186"/>
      <c r="V183" s="186"/>
      <c r="W183" s="186"/>
      <c r="X183" s="186"/>
      <c r="Y183" s="186"/>
      <c r="Z183" s="186"/>
      <c r="AA183" s="191"/>
      <c r="AT183" s="192" t="s">
        <v>216</v>
      </c>
      <c r="AU183" s="192" t="s">
        <v>87</v>
      </c>
      <c r="AV183" s="12" t="s">
        <v>87</v>
      </c>
      <c r="AW183" s="12" t="s">
        <v>32</v>
      </c>
      <c r="AX183" s="12" t="s">
        <v>82</v>
      </c>
      <c r="AY183" s="192" t="s">
        <v>192</v>
      </c>
    </row>
    <row r="184" spans="2:65" s="1" customFormat="1" ht="25.5" customHeight="1">
      <c r="B184" s="142"/>
      <c r="C184" s="215" t="s">
        <v>339</v>
      </c>
      <c r="D184" s="215" t="s">
        <v>656</v>
      </c>
      <c r="E184" s="216" t="s">
        <v>1641</v>
      </c>
      <c r="F184" s="321" t="s">
        <v>1642</v>
      </c>
      <c r="G184" s="321"/>
      <c r="H184" s="321"/>
      <c r="I184" s="321"/>
      <c r="J184" s="217" t="s">
        <v>196</v>
      </c>
      <c r="K184" s="218">
        <v>3.3</v>
      </c>
      <c r="L184" s="319">
        <v>0</v>
      </c>
      <c r="M184" s="319"/>
      <c r="N184" s="320">
        <f>ROUND(L184*K184,2)</f>
        <v>0</v>
      </c>
      <c r="O184" s="267"/>
      <c r="P184" s="267"/>
      <c r="Q184" s="267"/>
      <c r="R184" s="145"/>
      <c r="T184" s="175" t="s">
        <v>5</v>
      </c>
      <c r="U184" s="48" t="s">
        <v>42</v>
      </c>
      <c r="V184" s="40"/>
      <c r="W184" s="176">
        <f>V184*K184</f>
        <v>0</v>
      </c>
      <c r="X184" s="176">
        <v>2.8000000000000001E-2</v>
      </c>
      <c r="Y184" s="176">
        <f>X184*K184</f>
        <v>9.2399999999999996E-2</v>
      </c>
      <c r="Z184" s="176">
        <v>0</v>
      </c>
      <c r="AA184" s="177">
        <f>Z184*K184</f>
        <v>0</v>
      </c>
      <c r="AR184" s="23" t="s">
        <v>436</v>
      </c>
      <c r="AT184" s="23" t="s">
        <v>656</v>
      </c>
      <c r="AU184" s="23" t="s">
        <v>87</v>
      </c>
      <c r="AY184" s="23" t="s">
        <v>192</v>
      </c>
      <c r="BE184" s="118">
        <f>IF(U184="základná",N184,0)</f>
        <v>0</v>
      </c>
      <c r="BF184" s="118">
        <f>IF(U184="znížená",N184,0)</f>
        <v>0</v>
      </c>
      <c r="BG184" s="118">
        <f>IF(U184="zákl. prenesená",N184,0)</f>
        <v>0</v>
      </c>
      <c r="BH184" s="118">
        <f>IF(U184="zníž. prenesená",N184,0)</f>
        <v>0</v>
      </c>
      <c r="BI184" s="118">
        <f>IF(U184="nulová",N184,0)</f>
        <v>0</v>
      </c>
      <c r="BJ184" s="23" t="s">
        <v>87</v>
      </c>
      <c r="BK184" s="118">
        <f>ROUND(L184*K184,2)</f>
        <v>0</v>
      </c>
      <c r="BL184" s="23" t="s">
        <v>294</v>
      </c>
      <c r="BM184" s="23" t="s">
        <v>1643</v>
      </c>
    </row>
    <row r="185" spans="2:65" s="11" customFormat="1" ht="16.5" customHeight="1">
      <c r="B185" s="178"/>
      <c r="C185" s="179"/>
      <c r="D185" s="179"/>
      <c r="E185" s="180" t="s">
        <v>5</v>
      </c>
      <c r="F185" s="269" t="s">
        <v>1574</v>
      </c>
      <c r="G185" s="270"/>
      <c r="H185" s="270"/>
      <c r="I185" s="270"/>
      <c r="J185" s="179"/>
      <c r="K185" s="180" t="s">
        <v>5</v>
      </c>
      <c r="L185" s="179"/>
      <c r="M185" s="179"/>
      <c r="N185" s="179"/>
      <c r="O185" s="179"/>
      <c r="P185" s="179"/>
      <c r="Q185" s="179"/>
      <c r="R185" s="181"/>
      <c r="T185" s="182"/>
      <c r="U185" s="179"/>
      <c r="V185" s="179"/>
      <c r="W185" s="179"/>
      <c r="X185" s="179"/>
      <c r="Y185" s="179"/>
      <c r="Z185" s="179"/>
      <c r="AA185" s="183"/>
      <c r="AT185" s="184" t="s">
        <v>216</v>
      </c>
      <c r="AU185" s="184" t="s">
        <v>87</v>
      </c>
      <c r="AV185" s="11" t="s">
        <v>82</v>
      </c>
      <c r="AW185" s="11" t="s">
        <v>32</v>
      </c>
      <c r="AX185" s="11" t="s">
        <v>75</v>
      </c>
      <c r="AY185" s="184" t="s">
        <v>192</v>
      </c>
    </row>
    <row r="186" spans="2:65" s="12" customFormat="1" ht="16.5" customHeight="1">
      <c r="B186" s="185"/>
      <c r="C186" s="186"/>
      <c r="D186" s="186"/>
      <c r="E186" s="187" t="s">
        <v>5</v>
      </c>
      <c r="F186" s="271" t="s">
        <v>1644</v>
      </c>
      <c r="G186" s="272"/>
      <c r="H186" s="272"/>
      <c r="I186" s="272"/>
      <c r="J186" s="186"/>
      <c r="K186" s="188">
        <v>3.3</v>
      </c>
      <c r="L186" s="186"/>
      <c r="M186" s="186"/>
      <c r="N186" s="186"/>
      <c r="O186" s="186"/>
      <c r="P186" s="186"/>
      <c r="Q186" s="186"/>
      <c r="R186" s="189"/>
      <c r="T186" s="190"/>
      <c r="U186" s="186"/>
      <c r="V186" s="186"/>
      <c r="W186" s="186"/>
      <c r="X186" s="186"/>
      <c r="Y186" s="186"/>
      <c r="Z186" s="186"/>
      <c r="AA186" s="191"/>
      <c r="AT186" s="192" t="s">
        <v>216</v>
      </c>
      <c r="AU186" s="192" t="s">
        <v>87</v>
      </c>
      <c r="AV186" s="12" t="s">
        <v>87</v>
      </c>
      <c r="AW186" s="12" t="s">
        <v>32</v>
      </c>
      <c r="AX186" s="12" t="s">
        <v>82</v>
      </c>
      <c r="AY186" s="192" t="s">
        <v>192</v>
      </c>
    </row>
    <row r="187" spans="2:65" s="1" customFormat="1" ht="38.25" customHeight="1">
      <c r="B187" s="142"/>
      <c r="C187" s="171" t="s">
        <v>345</v>
      </c>
      <c r="D187" s="171" t="s">
        <v>193</v>
      </c>
      <c r="E187" s="172" t="s">
        <v>1645</v>
      </c>
      <c r="F187" s="268" t="s">
        <v>1646</v>
      </c>
      <c r="G187" s="268"/>
      <c r="H187" s="268"/>
      <c r="I187" s="268"/>
      <c r="J187" s="173" t="s">
        <v>603</v>
      </c>
      <c r="K187" s="174">
        <v>269.37599999999998</v>
      </c>
      <c r="L187" s="277">
        <v>0</v>
      </c>
      <c r="M187" s="277"/>
      <c r="N187" s="267">
        <f>ROUND(L187*K187,2)</f>
        <v>0</v>
      </c>
      <c r="O187" s="267"/>
      <c r="P187" s="267"/>
      <c r="Q187" s="267"/>
      <c r="R187" s="145"/>
      <c r="T187" s="175" t="s">
        <v>5</v>
      </c>
      <c r="U187" s="48" t="s">
        <v>42</v>
      </c>
      <c r="V187" s="40"/>
      <c r="W187" s="176">
        <f>V187*K187</f>
        <v>0</v>
      </c>
      <c r="X187" s="176">
        <v>5.0000000000000002E-5</v>
      </c>
      <c r="Y187" s="176">
        <f>X187*K187</f>
        <v>1.34688E-2</v>
      </c>
      <c r="Z187" s="176">
        <v>0</v>
      </c>
      <c r="AA187" s="177">
        <f>Z187*K187</f>
        <v>0</v>
      </c>
      <c r="AR187" s="23" t="s">
        <v>294</v>
      </c>
      <c r="AT187" s="23" t="s">
        <v>193</v>
      </c>
      <c r="AU187" s="23" t="s">
        <v>87</v>
      </c>
      <c r="AY187" s="23" t="s">
        <v>192</v>
      </c>
      <c r="BE187" s="118">
        <f>IF(U187="základná",N187,0)</f>
        <v>0</v>
      </c>
      <c r="BF187" s="118">
        <f>IF(U187="znížená",N187,0)</f>
        <v>0</v>
      </c>
      <c r="BG187" s="118">
        <f>IF(U187="zákl. prenesená",N187,0)</f>
        <v>0</v>
      </c>
      <c r="BH187" s="118">
        <f>IF(U187="zníž. prenesená",N187,0)</f>
        <v>0</v>
      </c>
      <c r="BI187" s="118">
        <f>IF(U187="nulová",N187,0)</f>
        <v>0</v>
      </c>
      <c r="BJ187" s="23" t="s">
        <v>87</v>
      </c>
      <c r="BK187" s="118">
        <f>ROUND(L187*K187,2)</f>
        <v>0</v>
      </c>
      <c r="BL187" s="23" t="s">
        <v>294</v>
      </c>
      <c r="BM187" s="23" t="s">
        <v>1647</v>
      </c>
    </row>
    <row r="188" spans="2:65" s="12" customFormat="1" ht="16.5" customHeight="1">
      <c r="B188" s="185"/>
      <c r="C188" s="186"/>
      <c r="D188" s="186"/>
      <c r="E188" s="187" t="s">
        <v>5</v>
      </c>
      <c r="F188" s="317" t="s">
        <v>1648</v>
      </c>
      <c r="G188" s="318"/>
      <c r="H188" s="318"/>
      <c r="I188" s="318"/>
      <c r="J188" s="186"/>
      <c r="K188" s="188">
        <v>269.37599999999998</v>
      </c>
      <c r="L188" s="186"/>
      <c r="M188" s="186"/>
      <c r="N188" s="186"/>
      <c r="O188" s="186"/>
      <c r="P188" s="186"/>
      <c r="Q188" s="186"/>
      <c r="R188" s="189"/>
      <c r="T188" s="190"/>
      <c r="U188" s="186"/>
      <c r="V188" s="186"/>
      <c r="W188" s="186"/>
      <c r="X188" s="186"/>
      <c r="Y188" s="186"/>
      <c r="Z188" s="186"/>
      <c r="AA188" s="191"/>
      <c r="AT188" s="192" t="s">
        <v>216</v>
      </c>
      <c r="AU188" s="192" t="s">
        <v>87</v>
      </c>
      <c r="AV188" s="12" t="s">
        <v>87</v>
      </c>
      <c r="AW188" s="12" t="s">
        <v>32</v>
      </c>
      <c r="AX188" s="12" t="s">
        <v>82</v>
      </c>
      <c r="AY188" s="192" t="s">
        <v>192</v>
      </c>
    </row>
    <row r="189" spans="2:65" s="1" customFormat="1" ht="25.5" customHeight="1">
      <c r="B189" s="142"/>
      <c r="C189" s="215" t="s">
        <v>349</v>
      </c>
      <c r="D189" s="215" t="s">
        <v>656</v>
      </c>
      <c r="E189" s="216" t="s">
        <v>1649</v>
      </c>
      <c r="F189" s="321" t="s">
        <v>1634</v>
      </c>
      <c r="G189" s="321"/>
      <c r="H189" s="321"/>
      <c r="I189" s="321"/>
      <c r="J189" s="217" t="s">
        <v>208</v>
      </c>
      <c r="K189" s="218">
        <v>0.26900000000000002</v>
      </c>
      <c r="L189" s="319">
        <v>0</v>
      </c>
      <c r="M189" s="319"/>
      <c r="N189" s="320">
        <f>ROUND(L189*K189,2)</f>
        <v>0</v>
      </c>
      <c r="O189" s="267"/>
      <c r="P189" s="267"/>
      <c r="Q189" s="267"/>
      <c r="R189" s="145"/>
      <c r="T189" s="175" t="s">
        <v>5</v>
      </c>
      <c r="U189" s="48" t="s">
        <v>42</v>
      </c>
      <c r="V189" s="40"/>
      <c r="W189" s="176">
        <f>V189*K189</f>
        <v>0</v>
      </c>
      <c r="X189" s="176">
        <v>1</v>
      </c>
      <c r="Y189" s="176">
        <f>X189*K189</f>
        <v>0.26900000000000002</v>
      </c>
      <c r="Z189" s="176">
        <v>0</v>
      </c>
      <c r="AA189" s="177">
        <f>Z189*K189</f>
        <v>0</v>
      </c>
      <c r="AR189" s="23" t="s">
        <v>436</v>
      </c>
      <c r="AT189" s="23" t="s">
        <v>656</v>
      </c>
      <c r="AU189" s="23" t="s">
        <v>87</v>
      </c>
      <c r="AY189" s="23" t="s">
        <v>192</v>
      </c>
      <c r="BE189" s="118">
        <f>IF(U189="základná",N189,0)</f>
        <v>0</v>
      </c>
      <c r="BF189" s="118">
        <f>IF(U189="znížená",N189,0)</f>
        <v>0</v>
      </c>
      <c r="BG189" s="118">
        <f>IF(U189="zákl. prenesená",N189,0)</f>
        <v>0</v>
      </c>
      <c r="BH189" s="118">
        <f>IF(U189="zníž. prenesená",N189,0)</f>
        <v>0</v>
      </c>
      <c r="BI189" s="118">
        <f>IF(U189="nulová",N189,0)</f>
        <v>0</v>
      </c>
      <c r="BJ189" s="23" t="s">
        <v>87</v>
      </c>
      <c r="BK189" s="118">
        <f>ROUND(L189*K189,2)</f>
        <v>0</v>
      </c>
      <c r="BL189" s="23" t="s">
        <v>294</v>
      </c>
      <c r="BM189" s="23" t="s">
        <v>1650</v>
      </c>
    </row>
    <row r="190" spans="2:65" s="12" customFormat="1" ht="16.5" customHeight="1">
      <c r="B190" s="185"/>
      <c r="C190" s="186"/>
      <c r="D190" s="186"/>
      <c r="E190" s="187" t="s">
        <v>5</v>
      </c>
      <c r="F190" s="317" t="s">
        <v>1651</v>
      </c>
      <c r="G190" s="318"/>
      <c r="H190" s="318"/>
      <c r="I190" s="318"/>
      <c r="J190" s="186"/>
      <c r="K190" s="188">
        <v>0.26900000000000002</v>
      </c>
      <c r="L190" s="186"/>
      <c r="M190" s="186"/>
      <c r="N190" s="186"/>
      <c r="O190" s="186"/>
      <c r="P190" s="186"/>
      <c r="Q190" s="186"/>
      <c r="R190" s="189"/>
      <c r="T190" s="190"/>
      <c r="U190" s="186"/>
      <c r="V190" s="186"/>
      <c r="W190" s="186"/>
      <c r="X190" s="186"/>
      <c r="Y190" s="186"/>
      <c r="Z190" s="186"/>
      <c r="AA190" s="191"/>
      <c r="AT190" s="192" t="s">
        <v>216</v>
      </c>
      <c r="AU190" s="192" t="s">
        <v>87</v>
      </c>
      <c r="AV190" s="12" t="s">
        <v>87</v>
      </c>
      <c r="AW190" s="12" t="s">
        <v>32</v>
      </c>
      <c r="AX190" s="12" t="s">
        <v>82</v>
      </c>
      <c r="AY190" s="192" t="s">
        <v>192</v>
      </c>
    </row>
    <row r="191" spans="2:65" s="1" customFormat="1" ht="38.25" customHeight="1">
      <c r="B191" s="142"/>
      <c r="C191" s="171" t="s">
        <v>356</v>
      </c>
      <c r="D191" s="171" t="s">
        <v>193</v>
      </c>
      <c r="E191" s="172" t="s">
        <v>1652</v>
      </c>
      <c r="F191" s="268" t="s">
        <v>1653</v>
      </c>
      <c r="G191" s="268"/>
      <c r="H191" s="268"/>
      <c r="I191" s="268"/>
      <c r="J191" s="173" t="s">
        <v>208</v>
      </c>
      <c r="K191" s="174">
        <v>0.67200000000000004</v>
      </c>
      <c r="L191" s="277">
        <v>0</v>
      </c>
      <c r="M191" s="277"/>
      <c r="N191" s="267">
        <f>ROUND(L191*K191,2)</f>
        <v>0</v>
      </c>
      <c r="O191" s="267"/>
      <c r="P191" s="267"/>
      <c r="Q191" s="267"/>
      <c r="R191" s="145"/>
      <c r="T191" s="175" t="s">
        <v>5</v>
      </c>
      <c r="U191" s="48" t="s">
        <v>42</v>
      </c>
      <c r="V191" s="40"/>
      <c r="W191" s="176">
        <f>V191*K191</f>
        <v>0</v>
      </c>
      <c r="X191" s="176">
        <v>0</v>
      </c>
      <c r="Y191" s="176">
        <f>X191*K191</f>
        <v>0</v>
      </c>
      <c r="Z191" s="176">
        <v>0</v>
      </c>
      <c r="AA191" s="177">
        <f>Z191*K191</f>
        <v>0</v>
      </c>
      <c r="AR191" s="23" t="s">
        <v>294</v>
      </c>
      <c r="AT191" s="23" t="s">
        <v>193</v>
      </c>
      <c r="AU191" s="23" t="s">
        <v>87</v>
      </c>
      <c r="AY191" s="23" t="s">
        <v>192</v>
      </c>
      <c r="BE191" s="118">
        <f>IF(U191="základná",N191,0)</f>
        <v>0</v>
      </c>
      <c r="BF191" s="118">
        <f>IF(U191="znížená",N191,0)</f>
        <v>0</v>
      </c>
      <c r="BG191" s="118">
        <f>IF(U191="zákl. prenesená",N191,0)</f>
        <v>0</v>
      </c>
      <c r="BH191" s="118">
        <f>IF(U191="zníž. prenesená",N191,0)</f>
        <v>0</v>
      </c>
      <c r="BI191" s="118">
        <f>IF(U191="nulová",N191,0)</f>
        <v>0</v>
      </c>
      <c r="BJ191" s="23" t="s">
        <v>87</v>
      </c>
      <c r="BK191" s="118">
        <f>ROUND(L191*K191,2)</f>
        <v>0</v>
      </c>
      <c r="BL191" s="23" t="s">
        <v>294</v>
      </c>
      <c r="BM191" s="23" t="s">
        <v>1654</v>
      </c>
    </row>
    <row r="192" spans="2:65" s="10" customFormat="1" ht="29.85" customHeight="1">
      <c r="B192" s="160"/>
      <c r="C192" s="161"/>
      <c r="D192" s="170" t="s">
        <v>1561</v>
      </c>
      <c r="E192" s="170"/>
      <c r="F192" s="170"/>
      <c r="G192" s="170"/>
      <c r="H192" s="170"/>
      <c r="I192" s="170"/>
      <c r="J192" s="170"/>
      <c r="K192" s="170"/>
      <c r="L192" s="170"/>
      <c r="M192" s="170"/>
      <c r="N192" s="315">
        <f>BK192</f>
        <v>0</v>
      </c>
      <c r="O192" s="316"/>
      <c r="P192" s="316"/>
      <c r="Q192" s="316"/>
      <c r="R192" s="163"/>
      <c r="T192" s="164"/>
      <c r="U192" s="161"/>
      <c r="V192" s="161"/>
      <c r="W192" s="165">
        <f>SUM(W193:W204)</f>
        <v>0</v>
      </c>
      <c r="X192" s="161"/>
      <c r="Y192" s="165">
        <f>SUM(Y193:Y204)</f>
        <v>8.56904E-3</v>
      </c>
      <c r="Z192" s="161"/>
      <c r="AA192" s="166">
        <f>SUM(AA193:AA204)</f>
        <v>0</v>
      </c>
      <c r="AR192" s="167" t="s">
        <v>87</v>
      </c>
      <c r="AT192" s="168" t="s">
        <v>74</v>
      </c>
      <c r="AU192" s="168" t="s">
        <v>82</v>
      </c>
      <c r="AY192" s="167" t="s">
        <v>192</v>
      </c>
      <c r="BK192" s="169">
        <f>SUM(BK193:BK204)</f>
        <v>0</v>
      </c>
    </row>
    <row r="193" spans="2:65" s="1" customFormat="1" ht="38.25" customHeight="1">
      <c r="B193" s="142"/>
      <c r="C193" s="171" t="s">
        <v>365</v>
      </c>
      <c r="D193" s="171" t="s">
        <v>193</v>
      </c>
      <c r="E193" s="172" t="s">
        <v>1655</v>
      </c>
      <c r="F193" s="268" t="s">
        <v>1656</v>
      </c>
      <c r="G193" s="268"/>
      <c r="H193" s="268"/>
      <c r="I193" s="268"/>
      <c r="J193" s="173" t="s">
        <v>196</v>
      </c>
      <c r="K193" s="174">
        <v>16.167999999999999</v>
      </c>
      <c r="L193" s="277">
        <v>0</v>
      </c>
      <c r="M193" s="277"/>
      <c r="N193" s="267">
        <f>ROUND(L193*K193,2)</f>
        <v>0</v>
      </c>
      <c r="O193" s="267"/>
      <c r="P193" s="267"/>
      <c r="Q193" s="267"/>
      <c r="R193" s="145"/>
      <c r="T193" s="175" t="s">
        <v>5</v>
      </c>
      <c r="U193" s="48" t="s">
        <v>42</v>
      </c>
      <c r="V193" s="40"/>
      <c r="W193" s="176">
        <f>V193*K193</f>
        <v>0</v>
      </c>
      <c r="X193" s="176">
        <v>3.8000000000000002E-4</v>
      </c>
      <c r="Y193" s="176">
        <f>X193*K193</f>
        <v>6.1438400000000002E-3</v>
      </c>
      <c r="Z193" s="176">
        <v>0</v>
      </c>
      <c r="AA193" s="177">
        <f>Z193*K193</f>
        <v>0</v>
      </c>
      <c r="AR193" s="23" t="s">
        <v>294</v>
      </c>
      <c r="AT193" s="23" t="s">
        <v>193</v>
      </c>
      <c r="AU193" s="23" t="s">
        <v>87</v>
      </c>
      <c r="AY193" s="23" t="s">
        <v>192</v>
      </c>
      <c r="BE193" s="118">
        <f>IF(U193="základná",N193,0)</f>
        <v>0</v>
      </c>
      <c r="BF193" s="118">
        <f>IF(U193="znížená",N193,0)</f>
        <v>0</v>
      </c>
      <c r="BG193" s="118">
        <f>IF(U193="zákl. prenesená",N193,0)</f>
        <v>0</v>
      </c>
      <c r="BH193" s="118">
        <f>IF(U193="zníž. prenesená",N193,0)</f>
        <v>0</v>
      </c>
      <c r="BI193" s="118">
        <f>IF(U193="nulová",N193,0)</f>
        <v>0</v>
      </c>
      <c r="BJ193" s="23" t="s">
        <v>87</v>
      </c>
      <c r="BK193" s="118">
        <f>ROUND(L193*K193,2)</f>
        <v>0</v>
      </c>
      <c r="BL193" s="23" t="s">
        <v>294</v>
      </c>
      <c r="BM193" s="23" t="s">
        <v>1657</v>
      </c>
    </row>
    <row r="194" spans="2:65" s="11" customFormat="1" ht="16.5" customHeight="1">
      <c r="B194" s="178"/>
      <c r="C194" s="179"/>
      <c r="D194" s="179"/>
      <c r="E194" s="180" t="s">
        <v>5</v>
      </c>
      <c r="F194" s="269" t="s">
        <v>1574</v>
      </c>
      <c r="G194" s="270"/>
      <c r="H194" s="270"/>
      <c r="I194" s="270"/>
      <c r="J194" s="179"/>
      <c r="K194" s="180" t="s">
        <v>5</v>
      </c>
      <c r="L194" s="179"/>
      <c r="M194" s="179"/>
      <c r="N194" s="179"/>
      <c r="O194" s="179"/>
      <c r="P194" s="179"/>
      <c r="Q194" s="179"/>
      <c r="R194" s="181"/>
      <c r="T194" s="182"/>
      <c r="U194" s="179"/>
      <c r="V194" s="179"/>
      <c r="W194" s="179"/>
      <c r="X194" s="179"/>
      <c r="Y194" s="179"/>
      <c r="Z194" s="179"/>
      <c r="AA194" s="183"/>
      <c r="AT194" s="184" t="s">
        <v>216</v>
      </c>
      <c r="AU194" s="184" t="s">
        <v>87</v>
      </c>
      <c r="AV194" s="11" t="s">
        <v>82</v>
      </c>
      <c r="AW194" s="11" t="s">
        <v>32</v>
      </c>
      <c r="AX194" s="11" t="s">
        <v>75</v>
      </c>
      <c r="AY194" s="184" t="s">
        <v>192</v>
      </c>
    </row>
    <row r="195" spans="2:65" s="12" customFormat="1" ht="16.5" customHeight="1">
      <c r="B195" s="185"/>
      <c r="C195" s="186"/>
      <c r="D195" s="186"/>
      <c r="E195" s="187" t="s">
        <v>5</v>
      </c>
      <c r="F195" s="271" t="s">
        <v>1658</v>
      </c>
      <c r="G195" s="272"/>
      <c r="H195" s="272"/>
      <c r="I195" s="272"/>
      <c r="J195" s="186"/>
      <c r="K195" s="188">
        <v>0.36</v>
      </c>
      <c r="L195" s="186"/>
      <c r="M195" s="186"/>
      <c r="N195" s="186"/>
      <c r="O195" s="186"/>
      <c r="P195" s="186"/>
      <c r="Q195" s="186"/>
      <c r="R195" s="189"/>
      <c r="T195" s="190"/>
      <c r="U195" s="186"/>
      <c r="V195" s="186"/>
      <c r="W195" s="186"/>
      <c r="X195" s="186"/>
      <c r="Y195" s="186"/>
      <c r="Z195" s="186"/>
      <c r="AA195" s="191"/>
      <c r="AT195" s="192" t="s">
        <v>216</v>
      </c>
      <c r="AU195" s="192" t="s">
        <v>87</v>
      </c>
      <c r="AV195" s="12" t="s">
        <v>87</v>
      </c>
      <c r="AW195" s="12" t="s">
        <v>32</v>
      </c>
      <c r="AX195" s="12" t="s">
        <v>75</v>
      </c>
      <c r="AY195" s="192" t="s">
        <v>192</v>
      </c>
    </row>
    <row r="196" spans="2:65" s="12" customFormat="1" ht="16.5" customHeight="1">
      <c r="B196" s="185"/>
      <c r="C196" s="186"/>
      <c r="D196" s="186"/>
      <c r="E196" s="187" t="s">
        <v>5</v>
      </c>
      <c r="F196" s="271" t="s">
        <v>1659</v>
      </c>
      <c r="G196" s="272"/>
      <c r="H196" s="272"/>
      <c r="I196" s="272"/>
      <c r="J196" s="186"/>
      <c r="K196" s="188">
        <v>0.39</v>
      </c>
      <c r="L196" s="186"/>
      <c r="M196" s="186"/>
      <c r="N196" s="186"/>
      <c r="O196" s="186"/>
      <c r="P196" s="186"/>
      <c r="Q196" s="186"/>
      <c r="R196" s="189"/>
      <c r="T196" s="190"/>
      <c r="U196" s="186"/>
      <c r="V196" s="186"/>
      <c r="W196" s="186"/>
      <c r="X196" s="186"/>
      <c r="Y196" s="186"/>
      <c r="Z196" s="186"/>
      <c r="AA196" s="191"/>
      <c r="AT196" s="192" t="s">
        <v>216</v>
      </c>
      <c r="AU196" s="192" t="s">
        <v>87</v>
      </c>
      <c r="AV196" s="12" t="s">
        <v>87</v>
      </c>
      <c r="AW196" s="12" t="s">
        <v>32</v>
      </c>
      <c r="AX196" s="12" t="s">
        <v>75</v>
      </c>
      <c r="AY196" s="192" t="s">
        <v>192</v>
      </c>
    </row>
    <row r="197" spans="2:65" s="12" customFormat="1" ht="16.5" customHeight="1">
      <c r="B197" s="185"/>
      <c r="C197" s="186"/>
      <c r="D197" s="186"/>
      <c r="E197" s="187" t="s">
        <v>5</v>
      </c>
      <c r="F197" s="271" t="s">
        <v>1660</v>
      </c>
      <c r="G197" s="272"/>
      <c r="H197" s="272"/>
      <c r="I197" s="272"/>
      <c r="J197" s="186"/>
      <c r="K197" s="188">
        <v>0.64800000000000002</v>
      </c>
      <c r="L197" s="186"/>
      <c r="M197" s="186"/>
      <c r="N197" s="186"/>
      <c r="O197" s="186"/>
      <c r="P197" s="186"/>
      <c r="Q197" s="186"/>
      <c r="R197" s="189"/>
      <c r="T197" s="190"/>
      <c r="U197" s="186"/>
      <c r="V197" s="186"/>
      <c r="W197" s="186"/>
      <c r="X197" s="186"/>
      <c r="Y197" s="186"/>
      <c r="Z197" s="186"/>
      <c r="AA197" s="191"/>
      <c r="AT197" s="192" t="s">
        <v>216</v>
      </c>
      <c r="AU197" s="192" t="s">
        <v>87</v>
      </c>
      <c r="AV197" s="12" t="s">
        <v>87</v>
      </c>
      <c r="AW197" s="12" t="s">
        <v>32</v>
      </c>
      <c r="AX197" s="12" t="s">
        <v>75</v>
      </c>
      <c r="AY197" s="192" t="s">
        <v>192</v>
      </c>
    </row>
    <row r="198" spans="2:65" s="12" customFormat="1" ht="16.5" customHeight="1">
      <c r="B198" s="185"/>
      <c r="C198" s="186"/>
      <c r="D198" s="186"/>
      <c r="E198" s="187" t="s">
        <v>5</v>
      </c>
      <c r="F198" s="271" t="s">
        <v>1661</v>
      </c>
      <c r="G198" s="272"/>
      <c r="H198" s="272"/>
      <c r="I198" s="272"/>
      <c r="J198" s="186"/>
      <c r="K198" s="188">
        <v>8.8320000000000007</v>
      </c>
      <c r="L198" s="186"/>
      <c r="M198" s="186"/>
      <c r="N198" s="186"/>
      <c r="O198" s="186"/>
      <c r="P198" s="186"/>
      <c r="Q198" s="186"/>
      <c r="R198" s="189"/>
      <c r="T198" s="190"/>
      <c r="U198" s="186"/>
      <c r="V198" s="186"/>
      <c r="W198" s="186"/>
      <c r="X198" s="186"/>
      <c r="Y198" s="186"/>
      <c r="Z198" s="186"/>
      <c r="AA198" s="191"/>
      <c r="AT198" s="192" t="s">
        <v>216</v>
      </c>
      <c r="AU198" s="192" t="s">
        <v>87</v>
      </c>
      <c r="AV198" s="12" t="s">
        <v>87</v>
      </c>
      <c r="AW198" s="12" t="s">
        <v>32</v>
      </c>
      <c r="AX198" s="12" t="s">
        <v>75</v>
      </c>
      <c r="AY198" s="192" t="s">
        <v>192</v>
      </c>
    </row>
    <row r="199" spans="2:65" s="12" customFormat="1" ht="16.5" customHeight="1">
      <c r="B199" s="185"/>
      <c r="C199" s="186"/>
      <c r="D199" s="186"/>
      <c r="E199" s="187" t="s">
        <v>5</v>
      </c>
      <c r="F199" s="271" t="s">
        <v>1662</v>
      </c>
      <c r="G199" s="272"/>
      <c r="H199" s="272"/>
      <c r="I199" s="272"/>
      <c r="J199" s="186"/>
      <c r="K199" s="188">
        <v>2.3580000000000001</v>
      </c>
      <c r="L199" s="186"/>
      <c r="M199" s="186"/>
      <c r="N199" s="186"/>
      <c r="O199" s="186"/>
      <c r="P199" s="186"/>
      <c r="Q199" s="186"/>
      <c r="R199" s="189"/>
      <c r="T199" s="190"/>
      <c r="U199" s="186"/>
      <c r="V199" s="186"/>
      <c r="W199" s="186"/>
      <c r="X199" s="186"/>
      <c r="Y199" s="186"/>
      <c r="Z199" s="186"/>
      <c r="AA199" s="191"/>
      <c r="AT199" s="192" t="s">
        <v>216</v>
      </c>
      <c r="AU199" s="192" t="s">
        <v>87</v>
      </c>
      <c r="AV199" s="12" t="s">
        <v>87</v>
      </c>
      <c r="AW199" s="12" t="s">
        <v>32</v>
      </c>
      <c r="AX199" s="12" t="s">
        <v>75</v>
      </c>
      <c r="AY199" s="192" t="s">
        <v>192</v>
      </c>
    </row>
    <row r="200" spans="2:65" s="12" customFormat="1" ht="16.5" customHeight="1">
      <c r="B200" s="185"/>
      <c r="C200" s="186"/>
      <c r="D200" s="186"/>
      <c r="E200" s="187" t="s">
        <v>5</v>
      </c>
      <c r="F200" s="271" t="s">
        <v>1663</v>
      </c>
      <c r="G200" s="272"/>
      <c r="H200" s="272"/>
      <c r="I200" s="272"/>
      <c r="J200" s="186"/>
      <c r="K200" s="188">
        <v>1.98</v>
      </c>
      <c r="L200" s="186"/>
      <c r="M200" s="186"/>
      <c r="N200" s="186"/>
      <c r="O200" s="186"/>
      <c r="P200" s="186"/>
      <c r="Q200" s="186"/>
      <c r="R200" s="189"/>
      <c r="T200" s="190"/>
      <c r="U200" s="186"/>
      <c r="V200" s="186"/>
      <c r="W200" s="186"/>
      <c r="X200" s="186"/>
      <c r="Y200" s="186"/>
      <c r="Z200" s="186"/>
      <c r="AA200" s="191"/>
      <c r="AT200" s="192" t="s">
        <v>216</v>
      </c>
      <c r="AU200" s="192" t="s">
        <v>87</v>
      </c>
      <c r="AV200" s="12" t="s">
        <v>87</v>
      </c>
      <c r="AW200" s="12" t="s">
        <v>32</v>
      </c>
      <c r="AX200" s="12" t="s">
        <v>75</v>
      </c>
      <c r="AY200" s="192" t="s">
        <v>192</v>
      </c>
    </row>
    <row r="201" spans="2:65" s="11" customFormat="1" ht="16.5" customHeight="1">
      <c r="B201" s="178"/>
      <c r="C201" s="179"/>
      <c r="D201" s="179"/>
      <c r="E201" s="180" t="s">
        <v>5</v>
      </c>
      <c r="F201" s="273" t="s">
        <v>1664</v>
      </c>
      <c r="G201" s="274"/>
      <c r="H201" s="274"/>
      <c r="I201" s="274"/>
      <c r="J201" s="179"/>
      <c r="K201" s="180" t="s">
        <v>5</v>
      </c>
      <c r="L201" s="179"/>
      <c r="M201" s="179"/>
      <c r="N201" s="179"/>
      <c r="O201" s="179"/>
      <c r="P201" s="179"/>
      <c r="Q201" s="179"/>
      <c r="R201" s="181"/>
      <c r="T201" s="182"/>
      <c r="U201" s="179"/>
      <c r="V201" s="179"/>
      <c r="W201" s="179"/>
      <c r="X201" s="179"/>
      <c r="Y201" s="179"/>
      <c r="Z201" s="179"/>
      <c r="AA201" s="183"/>
      <c r="AT201" s="184" t="s">
        <v>216</v>
      </c>
      <c r="AU201" s="184" t="s">
        <v>87</v>
      </c>
      <c r="AV201" s="11" t="s">
        <v>82</v>
      </c>
      <c r="AW201" s="11" t="s">
        <v>32</v>
      </c>
      <c r="AX201" s="11" t="s">
        <v>75</v>
      </c>
      <c r="AY201" s="184" t="s">
        <v>192</v>
      </c>
    </row>
    <row r="202" spans="2:65" s="12" customFormat="1" ht="16.5" customHeight="1">
      <c r="B202" s="185"/>
      <c r="C202" s="186"/>
      <c r="D202" s="186"/>
      <c r="E202" s="187" t="s">
        <v>5</v>
      </c>
      <c r="F202" s="271" t="s">
        <v>1665</v>
      </c>
      <c r="G202" s="272"/>
      <c r="H202" s="272"/>
      <c r="I202" s="272"/>
      <c r="J202" s="186"/>
      <c r="K202" s="188">
        <v>1.6</v>
      </c>
      <c r="L202" s="186"/>
      <c r="M202" s="186"/>
      <c r="N202" s="186"/>
      <c r="O202" s="186"/>
      <c r="P202" s="186"/>
      <c r="Q202" s="186"/>
      <c r="R202" s="189"/>
      <c r="T202" s="190"/>
      <c r="U202" s="186"/>
      <c r="V202" s="186"/>
      <c r="W202" s="186"/>
      <c r="X202" s="186"/>
      <c r="Y202" s="186"/>
      <c r="Z202" s="186"/>
      <c r="AA202" s="191"/>
      <c r="AT202" s="192" t="s">
        <v>216</v>
      </c>
      <c r="AU202" s="192" t="s">
        <v>87</v>
      </c>
      <c r="AV202" s="12" t="s">
        <v>87</v>
      </c>
      <c r="AW202" s="12" t="s">
        <v>32</v>
      </c>
      <c r="AX202" s="12" t="s">
        <v>75</v>
      </c>
      <c r="AY202" s="192" t="s">
        <v>192</v>
      </c>
    </row>
    <row r="203" spans="2:65" s="13" customFormat="1" ht="16.5" customHeight="1">
      <c r="B203" s="193"/>
      <c r="C203" s="194"/>
      <c r="D203" s="194"/>
      <c r="E203" s="195" t="s">
        <v>5</v>
      </c>
      <c r="F203" s="275" t="s">
        <v>249</v>
      </c>
      <c r="G203" s="276"/>
      <c r="H203" s="276"/>
      <c r="I203" s="276"/>
      <c r="J203" s="194"/>
      <c r="K203" s="196">
        <v>16.167999999999999</v>
      </c>
      <c r="L203" s="194"/>
      <c r="M203" s="194"/>
      <c r="N203" s="194"/>
      <c r="O203" s="194"/>
      <c r="P203" s="194"/>
      <c r="Q203" s="194"/>
      <c r="R203" s="197"/>
      <c r="T203" s="198"/>
      <c r="U203" s="194"/>
      <c r="V203" s="194"/>
      <c r="W203" s="194"/>
      <c r="X203" s="194"/>
      <c r="Y203" s="194"/>
      <c r="Z203" s="194"/>
      <c r="AA203" s="199"/>
      <c r="AT203" s="200" t="s">
        <v>216</v>
      </c>
      <c r="AU203" s="200" t="s">
        <v>87</v>
      </c>
      <c r="AV203" s="13" t="s">
        <v>197</v>
      </c>
      <c r="AW203" s="13" t="s">
        <v>32</v>
      </c>
      <c r="AX203" s="13" t="s">
        <v>82</v>
      </c>
      <c r="AY203" s="200" t="s">
        <v>192</v>
      </c>
    </row>
    <row r="204" spans="2:65" s="1" customFormat="1" ht="25.5" customHeight="1">
      <c r="B204" s="142"/>
      <c r="C204" s="171" t="s">
        <v>410</v>
      </c>
      <c r="D204" s="171" t="s">
        <v>193</v>
      </c>
      <c r="E204" s="172" t="s">
        <v>1666</v>
      </c>
      <c r="F204" s="268" t="s">
        <v>1667</v>
      </c>
      <c r="G204" s="268"/>
      <c r="H204" s="268"/>
      <c r="I204" s="268"/>
      <c r="J204" s="173" t="s">
        <v>196</v>
      </c>
      <c r="K204" s="174">
        <v>16.167999999999999</v>
      </c>
      <c r="L204" s="277">
        <v>0</v>
      </c>
      <c r="M204" s="277"/>
      <c r="N204" s="267">
        <f>ROUND(L204*K204,2)</f>
        <v>0</v>
      </c>
      <c r="O204" s="267"/>
      <c r="P204" s="267"/>
      <c r="Q204" s="267"/>
      <c r="R204" s="145"/>
      <c r="T204" s="175" t="s">
        <v>5</v>
      </c>
      <c r="U204" s="48" t="s">
        <v>42</v>
      </c>
      <c r="V204" s="40"/>
      <c r="W204" s="176">
        <f>V204*K204</f>
        <v>0</v>
      </c>
      <c r="X204" s="176">
        <v>1.4999999999999999E-4</v>
      </c>
      <c r="Y204" s="176">
        <f>X204*K204</f>
        <v>2.4251999999999998E-3</v>
      </c>
      <c r="Z204" s="176">
        <v>0</v>
      </c>
      <c r="AA204" s="177">
        <f>Z204*K204</f>
        <v>0</v>
      </c>
      <c r="AR204" s="23" t="s">
        <v>294</v>
      </c>
      <c r="AT204" s="23" t="s">
        <v>193</v>
      </c>
      <c r="AU204" s="23" t="s">
        <v>87</v>
      </c>
      <c r="AY204" s="23" t="s">
        <v>192</v>
      </c>
      <c r="BE204" s="118">
        <f>IF(U204="základná",N204,0)</f>
        <v>0</v>
      </c>
      <c r="BF204" s="118">
        <f>IF(U204="znížená",N204,0)</f>
        <v>0</v>
      </c>
      <c r="BG204" s="118">
        <f>IF(U204="zákl. prenesená",N204,0)</f>
        <v>0</v>
      </c>
      <c r="BH204" s="118">
        <f>IF(U204="zníž. prenesená",N204,0)</f>
        <v>0</v>
      </c>
      <c r="BI204" s="118">
        <f>IF(U204="nulová",N204,0)</f>
        <v>0</v>
      </c>
      <c r="BJ204" s="23" t="s">
        <v>87</v>
      </c>
      <c r="BK204" s="118">
        <f>ROUND(L204*K204,2)</f>
        <v>0</v>
      </c>
      <c r="BL204" s="23" t="s">
        <v>294</v>
      </c>
      <c r="BM204" s="23" t="s">
        <v>1668</v>
      </c>
    </row>
    <row r="205" spans="2:65" s="1" customFormat="1" ht="49.9" customHeight="1">
      <c r="B205" s="39"/>
      <c r="C205" s="40"/>
      <c r="D205" s="162" t="s">
        <v>645</v>
      </c>
      <c r="E205" s="40"/>
      <c r="F205" s="40"/>
      <c r="G205" s="40"/>
      <c r="H205" s="40"/>
      <c r="I205" s="40"/>
      <c r="J205" s="40"/>
      <c r="K205" s="40"/>
      <c r="L205" s="40"/>
      <c r="M205" s="40"/>
      <c r="N205" s="312">
        <f t="shared" ref="N205:N210" si="5">BK205</f>
        <v>0</v>
      </c>
      <c r="O205" s="313"/>
      <c r="P205" s="313"/>
      <c r="Q205" s="313"/>
      <c r="R205" s="41"/>
      <c r="T205" s="209"/>
      <c r="U205" s="40"/>
      <c r="V205" s="40"/>
      <c r="W205" s="40"/>
      <c r="X205" s="40"/>
      <c r="Y205" s="40"/>
      <c r="Z205" s="40"/>
      <c r="AA205" s="78"/>
      <c r="AT205" s="23" t="s">
        <v>74</v>
      </c>
      <c r="AU205" s="23" t="s">
        <v>75</v>
      </c>
      <c r="AY205" s="23" t="s">
        <v>646</v>
      </c>
      <c r="BK205" s="118">
        <f>SUM(BK206:BK210)</f>
        <v>0</v>
      </c>
    </row>
    <row r="206" spans="2:65" s="1" customFormat="1" ht="22.35" customHeight="1">
      <c r="B206" s="39"/>
      <c r="C206" s="210" t="s">
        <v>5</v>
      </c>
      <c r="D206" s="210" t="s">
        <v>193</v>
      </c>
      <c r="E206" s="211" t="s">
        <v>5</v>
      </c>
      <c r="F206" s="314" t="s">
        <v>5</v>
      </c>
      <c r="G206" s="314"/>
      <c r="H206" s="314"/>
      <c r="I206" s="314"/>
      <c r="J206" s="212" t="s">
        <v>5</v>
      </c>
      <c r="K206" s="213"/>
      <c r="L206" s="277"/>
      <c r="M206" s="311"/>
      <c r="N206" s="311">
        <f t="shared" si="5"/>
        <v>0</v>
      </c>
      <c r="O206" s="311"/>
      <c r="P206" s="311"/>
      <c r="Q206" s="311"/>
      <c r="R206" s="41"/>
      <c r="T206" s="175" t="s">
        <v>5</v>
      </c>
      <c r="U206" s="214" t="s">
        <v>42</v>
      </c>
      <c r="V206" s="40"/>
      <c r="W206" s="40"/>
      <c r="X206" s="40"/>
      <c r="Y206" s="40"/>
      <c r="Z206" s="40"/>
      <c r="AA206" s="78"/>
      <c r="AT206" s="23" t="s">
        <v>646</v>
      </c>
      <c r="AU206" s="23" t="s">
        <v>82</v>
      </c>
      <c r="AY206" s="23" t="s">
        <v>646</v>
      </c>
      <c r="BE206" s="118">
        <f>IF(U206="základná",N206,0)</f>
        <v>0</v>
      </c>
      <c r="BF206" s="118">
        <f>IF(U206="znížená",N206,0)</f>
        <v>0</v>
      </c>
      <c r="BG206" s="118">
        <f>IF(U206="zákl. prenesená",N206,0)</f>
        <v>0</v>
      </c>
      <c r="BH206" s="118">
        <f>IF(U206="zníž. prenesená",N206,0)</f>
        <v>0</v>
      </c>
      <c r="BI206" s="118">
        <f>IF(U206="nulová",N206,0)</f>
        <v>0</v>
      </c>
      <c r="BJ206" s="23" t="s">
        <v>87</v>
      </c>
      <c r="BK206" s="118">
        <f>L206*K206</f>
        <v>0</v>
      </c>
    </row>
    <row r="207" spans="2:65" s="1" customFormat="1" ht="22.35" customHeight="1">
      <c r="B207" s="39"/>
      <c r="C207" s="210" t="s">
        <v>5</v>
      </c>
      <c r="D207" s="210" t="s">
        <v>193</v>
      </c>
      <c r="E207" s="211" t="s">
        <v>5</v>
      </c>
      <c r="F207" s="314" t="s">
        <v>5</v>
      </c>
      <c r="G207" s="314"/>
      <c r="H207" s="314"/>
      <c r="I207" s="314"/>
      <c r="J207" s="212" t="s">
        <v>5</v>
      </c>
      <c r="K207" s="213"/>
      <c r="L207" s="277"/>
      <c r="M207" s="311"/>
      <c r="N207" s="311">
        <f t="shared" si="5"/>
        <v>0</v>
      </c>
      <c r="O207" s="311"/>
      <c r="P207" s="311"/>
      <c r="Q207" s="311"/>
      <c r="R207" s="41"/>
      <c r="T207" s="175" t="s">
        <v>5</v>
      </c>
      <c r="U207" s="214" t="s">
        <v>42</v>
      </c>
      <c r="V207" s="40"/>
      <c r="W207" s="40"/>
      <c r="X207" s="40"/>
      <c r="Y207" s="40"/>
      <c r="Z207" s="40"/>
      <c r="AA207" s="78"/>
      <c r="AT207" s="23" t="s">
        <v>646</v>
      </c>
      <c r="AU207" s="23" t="s">
        <v>82</v>
      </c>
      <c r="AY207" s="23" t="s">
        <v>646</v>
      </c>
      <c r="BE207" s="118">
        <f>IF(U207="základná",N207,0)</f>
        <v>0</v>
      </c>
      <c r="BF207" s="118">
        <f>IF(U207="znížená",N207,0)</f>
        <v>0</v>
      </c>
      <c r="BG207" s="118">
        <f>IF(U207="zákl. prenesená",N207,0)</f>
        <v>0</v>
      </c>
      <c r="BH207" s="118">
        <f>IF(U207="zníž. prenesená",N207,0)</f>
        <v>0</v>
      </c>
      <c r="BI207" s="118">
        <f>IF(U207="nulová",N207,0)</f>
        <v>0</v>
      </c>
      <c r="BJ207" s="23" t="s">
        <v>87</v>
      </c>
      <c r="BK207" s="118">
        <f>L207*K207</f>
        <v>0</v>
      </c>
    </row>
    <row r="208" spans="2:65" s="1" customFormat="1" ht="22.35" customHeight="1">
      <c r="B208" s="39"/>
      <c r="C208" s="210" t="s">
        <v>5</v>
      </c>
      <c r="D208" s="210" t="s">
        <v>193</v>
      </c>
      <c r="E208" s="211" t="s">
        <v>5</v>
      </c>
      <c r="F208" s="314" t="s">
        <v>5</v>
      </c>
      <c r="G208" s="314"/>
      <c r="H208" s="314"/>
      <c r="I208" s="314"/>
      <c r="J208" s="212" t="s">
        <v>5</v>
      </c>
      <c r="K208" s="213"/>
      <c r="L208" s="277"/>
      <c r="M208" s="311"/>
      <c r="N208" s="311">
        <f t="shared" si="5"/>
        <v>0</v>
      </c>
      <c r="O208" s="311"/>
      <c r="P208" s="311"/>
      <c r="Q208" s="311"/>
      <c r="R208" s="41"/>
      <c r="T208" s="175" t="s">
        <v>5</v>
      </c>
      <c r="U208" s="214" t="s">
        <v>42</v>
      </c>
      <c r="V208" s="40"/>
      <c r="W208" s="40"/>
      <c r="X208" s="40"/>
      <c r="Y208" s="40"/>
      <c r="Z208" s="40"/>
      <c r="AA208" s="78"/>
      <c r="AT208" s="23" t="s">
        <v>646</v>
      </c>
      <c r="AU208" s="23" t="s">
        <v>82</v>
      </c>
      <c r="AY208" s="23" t="s">
        <v>646</v>
      </c>
      <c r="BE208" s="118">
        <f>IF(U208="základná",N208,0)</f>
        <v>0</v>
      </c>
      <c r="BF208" s="118">
        <f>IF(U208="znížená",N208,0)</f>
        <v>0</v>
      </c>
      <c r="BG208" s="118">
        <f>IF(U208="zákl. prenesená",N208,0)</f>
        <v>0</v>
      </c>
      <c r="BH208" s="118">
        <f>IF(U208="zníž. prenesená",N208,0)</f>
        <v>0</v>
      </c>
      <c r="BI208" s="118">
        <f>IF(U208="nulová",N208,0)</f>
        <v>0</v>
      </c>
      <c r="BJ208" s="23" t="s">
        <v>87</v>
      </c>
      <c r="BK208" s="118">
        <f>L208*K208</f>
        <v>0</v>
      </c>
    </row>
    <row r="209" spans="2:63" s="1" customFormat="1" ht="22.35" customHeight="1">
      <c r="B209" s="39"/>
      <c r="C209" s="210" t="s">
        <v>5</v>
      </c>
      <c r="D209" s="210" t="s">
        <v>193</v>
      </c>
      <c r="E209" s="211" t="s">
        <v>5</v>
      </c>
      <c r="F209" s="314" t="s">
        <v>5</v>
      </c>
      <c r="G209" s="314"/>
      <c r="H209" s="314"/>
      <c r="I209" s="314"/>
      <c r="J209" s="212" t="s">
        <v>5</v>
      </c>
      <c r="K209" s="213"/>
      <c r="L209" s="277"/>
      <c r="M209" s="311"/>
      <c r="N209" s="311">
        <f t="shared" si="5"/>
        <v>0</v>
      </c>
      <c r="O209" s="311"/>
      <c r="P209" s="311"/>
      <c r="Q209" s="311"/>
      <c r="R209" s="41"/>
      <c r="T209" s="175" t="s">
        <v>5</v>
      </c>
      <c r="U209" s="214" t="s">
        <v>42</v>
      </c>
      <c r="V209" s="40"/>
      <c r="W209" s="40"/>
      <c r="X209" s="40"/>
      <c r="Y209" s="40"/>
      <c r="Z209" s="40"/>
      <c r="AA209" s="78"/>
      <c r="AT209" s="23" t="s">
        <v>646</v>
      </c>
      <c r="AU209" s="23" t="s">
        <v>82</v>
      </c>
      <c r="AY209" s="23" t="s">
        <v>646</v>
      </c>
      <c r="BE209" s="118">
        <f>IF(U209="základná",N209,0)</f>
        <v>0</v>
      </c>
      <c r="BF209" s="118">
        <f>IF(U209="znížená",N209,0)</f>
        <v>0</v>
      </c>
      <c r="BG209" s="118">
        <f>IF(U209="zákl. prenesená",N209,0)</f>
        <v>0</v>
      </c>
      <c r="BH209" s="118">
        <f>IF(U209="zníž. prenesená",N209,0)</f>
        <v>0</v>
      </c>
      <c r="BI209" s="118">
        <f>IF(U209="nulová",N209,0)</f>
        <v>0</v>
      </c>
      <c r="BJ209" s="23" t="s">
        <v>87</v>
      </c>
      <c r="BK209" s="118">
        <f>L209*K209</f>
        <v>0</v>
      </c>
    </row>
    <row r="210" spans="2:63" s="1" customFormat="1" ht="22.35" customHeight="1">
      <c r="B210" s="39"/>
      <c r="C210" s="210" t="s">
        <v>5</v>
      </c>
      <c r="D210" s="210" t="s">
        <v>193</v>
      </c>
      <c r="E210" s="211" t="s">
        <v>5</v>
      </c>
      <c r="F210" s="314" t="s">
        <v>5</v>
      </c>
      <c r="G210" s="314"/>
      <c r="H210" s="314"/>
      <c r="I210" s="314"/>
      <c r="J210" s="212" t="s">
        <v>5</v>
      </c>
      <c r="K210" s="213"/>
      <c r="L210" s="277"/>
      <c r="M210" s="311"/>
      <c r="N210" s="311">
        <f t="shared" si="5"/>
        <v>0</v>
      </c>
      <c r="O210" s="311"/>
      <c r="P210" s="311"/>
      <c r="Q210" s="311"/>
      <c r="R210" s="41"/>
      <c r="T210" s="175" t="s">
        <v>5</v>
      </c>
      <c r="U210" s="214" t="s">
        <v>42</v>
      </c>
      <c r="V210" s="60"/>
      <c r="W210" s="60"/>
      <c r="X210" s="60"/>
      <c r="Y210" s="60"/>
      <c r="Z210" s="60"/>
      <c r="AA210" s="62"/>
      <c r="AT210" s="23" t="s">
        <v>646</v>
      </c>
      <c r="AU210" s="23" t="s">
        <v>82</v>
      </c>
      <c r="AY210" s="23" t="s">
        <v>646</v>
      </c>
      <c r="BE210" s="118">
        <f>IF(U210="základná",N210,0)</f>
        <v>0</v>
      </c>
      <c r="BF210" s="118">
        <f>IF(U210="znížená",N210,0)</f>
        <v>0</v>
      </c>
      <c r="BG210" s="118">
        <f>IF(U210="zákl. prenesená",N210,0)</f>
        <v>0</v>
      </c>
      <c r="BH210" s="118">
        <f>IF(U210="zníž. prenesená",N210,0)</f>
        <v>0</v>
      </c>
      <c r="BI210" s="118">
        <f>IF(U210="nulová",N210,0)</f>
        <v>0</v>
      </c>
      <c r="BJ210" s="23" t="s">
        <v>87</v>
      </c>
      <c r="BK210" s="118">
        <f>L210*K210</f>
        <v>0</v>
      </c>
    </row>
    <row r="211" spans="2:63" s="1" customFormat="1" ht="6.95" customHeight="1">
      <c r="B211" s="63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5"/>
    </row>
  </sheetData>
  <mergeCells count="227">
    <mergeCell ref="F185:I185"/>
    <mergeCell ref="F186:I186"/>
    <mergeCell ref="F187:I187"/>
    <mergeCell ref="F188:I188"/>
    <mergeCell ref="F189:I189"/>
    <mergeCell ref="L187:M187"/>
    <mergeCell ref="L189:M189"/>
    <mergeCell ref="L191:M191"/>
    <mergeCell ref="L193:M193"/>
    <mergeCell ref="L204:M204"/>
    <mergeCell ref="L206:M206"/>
    <mergeCell ref="F210:I210"/>
    <mergeCell ref="F209:I209"/>
    <mergeCell ref="N187:Q187"/>
    <mergeCell ref="N189:Q189"/>
    <mergeCell ref="N191:Q191"/>
    <mergeCell ref="N193:Q193"/>
    <mergeCell ref="N204:Q204"/>
    <mergeCell ref="N206:Q206"/>
    <mergeCell ref="N207:Q207"/>
    <mergeCell ref="N208:Q208"/>
    <mergeCell ref="N209:Q209"/>
    <mergeCell ref="N210:Q210"/>
    <mergeCell ref="N192:Q192"/>
    <mergeCell ref="N205:Q205"/>
    <mergeCell ref="L207:M207"/>
    <mergeCell ref="L208:M208"/>
    <mergeCell ref="L209:M209"/>
    <mergeCell ref="L210:M210"/>
    <mergeCell ref="F163:I163"/>
    <mergeCell ref="F164:I164"/>
    <mergeCell ref="F165:I165"/>
    <mergeCell ref="F166:I166"/>
    <mergeCell ref="F167:I167"/>
    <mergeCell ref="F168:I168"/>
    <mergeCell ref="F169:I169"/>
    <mergeCell ref="F170:I170"/>
    <mergeCell ref="F171:I171"/>
    <mergeCell ref="F172:I172"/>
    <mergeCell ref="F173:I173"/>
    <mergeCell ref="F174:I174"/>
    <mergeCell ref="F175:I175"/>
    <mergeCell ref="F176:I176"/>
    <mergeCell ref="F177:I177"/>
    <mergeCell ref="L148:M148"/>
    <mergeCell ref="L160:M160"/>
    <mergeCell ref="L149:M149"/>
    <mergeCell ref="L152:M152"/>
    <mergeCell ref="L154:M154"/>
    <mergeCell ref="L155:M155"/>
    <mergeCell ref="L156:M156"/>
    <mergeCell ref="L158:M158"/>
    <mergeCell ref="L159:M159"/>
    <mergeCell ref="L161:M161"/>
    <mergeCell ref="L165:M165"/>
    <mergeCell ref="L167:M167"/>
    <mergeCell ref="L173:M173"/>
    <mergeCell ref="L174:M174"/>
    <mergeCell ref="L177:M177"/>
    <mergeCell ref="F148:I148"/>
    <mergeCell ref="F149:I149"/>
    <mergeCell ref="F150:I150"/>
    <mergeCell ref="N181:Q181"/>
    <mergeCell ref="N179:Q179"/>
    <mergeCell ref="F178:I178"/>
    <mergeCell ref="F179:I179"/>
    <mergeCell ref="F180:I180"/>
    <mergeCell ref="F181:I181"/>
    <mergeCell ref="F182:I182"/>
    <mergeCell ref="F183:I183"/>
    <mergeCell ref="F184:I184"/>
    <mergeCell ref="L181:M181"/>
    <mergeCell ref="L179:M179"/>
    <mergeCell ref="L184:M184"/>
    <mergeCell ref="N184:Q184"/>
    <mergeCell ref="F190:I190"/>
    <mergeCell ref="F191:I191"/>
    <mergeCell ref="F193:I193"/>
    <mergeCell ref="F195:I195"/>
    <mergeCell ref="F194:I194"/>
    <mergeCell ref="F196:I196"/>
    <mergeCell ref="F197:I197"/>
    <mergeCell ref="F198:I198"/>
    <mergeCell ref="F199:I199"/>
    <mergeCell ref="F200:I200"/>
    <mergeCell ref="F201:I201"/>
    <mergeCell ref="F202:I202"/>
    <mergeCell ref="F203:I203"/>
    <mergeCell ref="F204:I204"/>
    <mergeCell ref="F206:I206"/>
    <mergeCell ref="F207:I207"/>
    <mergeCell ref="F208:I208"/>
    <mergeCell ref="N152:Q152"/>
    <mergeCell ref="N159:Q159"/>
    <mergeCell ref="N154:Q154"/>
    <mergeCell ref="N155:Q155"/>
    <mergeCell ref="N156:Q156"/>
    <mergeCell ref="N158:Q158"/>
    <mergeCell ref="N160:Q160"/>
    <mergeCell ref="N161:Q161"/>
    <mergeCell ref="N165:Q165"/>
    <mergeCell ref="N167:Q167"/>
    <mergeCell ref="N173:Q173"/>
    <mergeCell ref="N174:Q174"/>
    <mergeCell ref="N177:Q177"/>
    <mergeCell ref="N153:Q153"/>
    <mergeCell ref="N157:Q157"/>
    <mergeCell ref="F152:I152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D104:H104"/>
    <mergeCell ref="D103:H103"/>
    <mergeCell ref="D105:H105"/>
    <mergeCell ref="D106:H106"/>
    <mergeCell ref="D107:H107"/>
    <mergeCell ref="N89:Q89"/>
    <mergeCell ref="N96:Q96"/>
    <mergeCell ref="N94:Q94"/>
    <mergeCell ref="N90:Q90"/>
    <mergeCell ref="N91:Q91"/>
    <mergeCell ref="N92:Q92"/>
    <mergeCell ref="N93:Q93"/>
    <mergeCell ref="N95:Q95"/>
    <mergeCell ref="N97:Q97"/>
    <mergeCell ref="N98:Q98"/>
    <mergeCell ref="N99:Q99"/>
    <mergeCell ref="N100:Q100"/>
    <mergeCell ref="N102:Q102"/>
    <mergeCell ref="N103:Q103"/>
    <mergeCell ref="N104:Q104"/>
    <mergeCell ref="N105:Q105"/>
    <mergeCell ref="N106:Q106"/>
    <mergeCell ref="N107:Q107"/>
    <mergeCell ref="N108:Q108"/>
    <mergeCell ref="L110:Q110"/>
    <mergeCell ref="C116:Q116"/>
    <mergeCell ref="F118:P118"/>
    <mergeCell ref="F119:P119"/>
    <mergeCell ref="F120:P120"/>
    <mergeCell ref="M122:P122"/>
    <mergeCell ref="M124:Q124"/>
    <mergeCell ref="M125:Q125"/>
    <mergeCell ref="F127:I127"/>
    <mergeCell ref="F131:I131"/>
    <mergeCell ref="L127:M127"/>
    <mergeCell ref="N127:Q127"/>
    <mergeCell ref="L131:M131"/>
    <mergeCell ref="N131:Q131"/>
    <mergeCell ref="F132:I132"/>
    <mergeCell ref="F133:I133"/>
    <mergeCell ref="N128:Q128"/>
    <mergeCell ref="N129:Q129"/>
    <mergeCell ref="N130:Q130"/>
    <mergeCell ref="N134:Q134"/>
    <mergeCell ref="F135:I135"/>
    <mergeCell ref="L135:M135"/>
    <mergeCell ref="N135:Q135"/>
    <mergeCell ref="F136:I136"/>
    <mergeCell ref="N139:Q139"/>
    <mergeCell ref="N142:Q142"/>
    <mergeCell ref="N143:Q143"/>
    <mergeCell ref="N145:Q145"/>
    <mergeCell ref="N148:Q148"/>
    <mergeCell ref="N149:Q149"/>
    <mergeCell ref="N138:Q138"/>
    <mergeCell ref="N144:Q144"/>
    <mergeCell ref="N146:Q146"/>
    <mergeCell ref="N147:Q147"/>
    <mergeCell ref="F137:I137"/>
    <mergeCell ref="F140:I140"/>
    <mergeCell ref="F139:I139"/>
    <mergeCell ref="F141:I141"/>
    <mergeCell ref="F142:I142"/>
    <mergeCell ref="L142:M142"/>
    <mergeCell ref="L143:M143"/>
    <mergeCell ref="L145:M145"/>
    <mergeCell ref="F143:I143"/>
    <mergeCell ref="F145:I145"/>
    <mergeCell ref="L139:M139"/>
    <mergeCell ref="F151:I151"/>
    <mergeCell ref="F154:I154"/>
    <mergeCell ref="F155:I155"/>
    <mergeCell ref="F156:I156"/>
    <mergeCell ref="F158:I158"/>
    <mergeCell ref="F159:I159"/>
    <mergeCell ref="F160:I160"/>
    <mergeCell ref="F161:I161"/>
    <mergeCell ref="F162:I162"/>
  </mergeCells>
  <dataValidations count="2">
    <dataValidation type="list" allowBlank="1" showInputMessage="1" showErrorMessage="1" error="Povolené sú hodnoty K, M." sqref="D206:D211" xr:uid="{00000000-0002-0000-0800-000000000000}">
      <formula1>"K, M"</formula1>
    </dataValidation>
    <dataValidation type="list" allowBlank="1" showInputMessage="1" showErrorMessage="1" error="Povolené sú hodnoty základná, znížená, nulová." sqref="U206:U211" xr:uid="{00000000-0002-0000-0800-000001000000}">
      <formula1>"základná, znížená, nulová"</formula1>
    </dataValidation>
  </dataValidations>
  <hyperlinks>
    <hyperlink ref="F1:G1" location="C2" display="1) Krycí list rozpočtu" xr:uid="{00000000-0004-0000-0800-000000000000}"/>
    <hyperlink ref="H1:K1" location="C87" display="2) Rekapitulácia rozpočtu" xr:uid="{00000000-0004-0000-0800-000001000000}"/>
    <hyperlink ref="L1" location="C127" display="3) Rozpočet" xr:uid="{00000000-0004-0000-0800-000002000000}"/>
    <hyperlink ref="S1:T1" location="'Rekapitulácia stavby'!C2" display="Rekapitulácia stavby" xr:uid="{00000000-0004-0000-08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C78BC56B8CBF43A421725482EBD8C1" ma:contentTypeVersion="8" ma:contentTypeDescription="Vytvoří nový dokument" ma:contentTypeScope="" ma:versionID="a6e25d0c1204fdf830a529e559374864">
  <xsd:schema xmlns:xsd="http://www.w3.org/2001/XMLSchema" xmlns:xs="http://www.w3.org/2001/XMLSchema" xmlns:p="http://schemas.microsoft.com/office/2006/metadata/properties" xmlns:ns2="a791b82c-f1b6-4569-b934-7e46abe31a16" xmlns:ns3="6b6ebf2d-650a-4054-9dc0-fd88200f2eb2" targetNamespace="http://schemas.microsoft.com/office/2006/metadata/properties" ma:root="true" ma:fieldsID="7a88336be357abfa314da0b6fd1b85db" ns2:_="" ns3:_="">
    <xsd:import namespace="a791b82c-f1b6-4569-b934-7e46abe31a16"/>
    <xsd:import namespace="6b6ebf2d-650a-4054-9dc0-fd88200f2e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91b82c-f1b6-4569-b934-7e46abe31a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6ebf2d-650a-4054-9dc0-fd88200f2eb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F75A43-A877-4396-8684-53F0250A41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64D9A3-1F5C-4C68-B3CD-B37CCDEB1284}">
  <ds:schemaRefs>
    <ds:schemaRef ds:uri="a791b82c-f1b6-4569-b934-7e46abe31a16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6b6ebf2d-650a-4054-9dc0-fd88200f2eb2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5728CC1-2D51-491B-88FB-CDC8688F40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15</vt:i4>
      </vt:variant>
      <vt:variant>
        <vt:lpstr>Pomenované rozsahy</vt:lpstr>
      </vt:variant>
      <vt:variant>
        <vt:i4>29</vt:i4>
      </vt:variant>
    </vt:vector>
  </HeadingPairs>
  <TitlesOfParts>
    <vt:vector size="44" baseType="lpstr">
      <vt:lpstr>Rekapitulácia stavby</vt:lpstr>
      <vt:lpstr>001 - Búracie práce</vt:lpstr>
      <vt:lpstr>002 - Výmena okien a dver...</vt:lpstr>
      <vt:lpstr>003 - Zateplenie fasády a...</vt:lpstr>
      <vt:lpstr>004 - Zateplenie strechy ...</vt:lpstr>
      <vt:lpstr>005 - Nová strešná konštr...</vt:lpstr>
      <vt:lpstr>006 - Dispozičné zmeny</vt:lpstr>
      <vt:lpstr>007 - Povrchové úpravy</vt:lpstr>
      <vt:lpstr>008 - Ostatné</vt:lpstr>
      <vt:lpstr>02 - Zdravotechnika</vt:lpstr>
      <vt:lpstr>03.1 - Odberné plynové za...</vt:lpstr>
      <vt:lpstr>03.2 - Vykurovanie</vt:lpstr>
      <vt:lpstr>04 - Elektroinštalácia</vt:lpstr>
      <vt:lpstr>04_ELI</vt:lpstr>
      <vt:lpstr>05 - Dažďová kanalizácia</vt:lpstr>
      <vt:lpstr>'001 - Búracie práce'!Názvy_tlače</vt:lpstr>
      <vt:lpstr>'002 - Výmena okien a dver...'!Názvy_tlače</vt:lpstr>
      <vt:lpstr>'003 - Zateplenie fasády a...'!Názvy_tlače</vt:lpstr>
      <vt:lpstr>'004 - Zateplenie strechy ...'!Názvy_tlače</vt:lpstr>
      <vt:lpstr>'005 - Nová strešná konštr...'!Názvy_tlače</vt:lpstr>
      <vt:lpstr>'006 - Dispozičné zmeny'!Názvy_tlače</vt:lpstr>
      <vt:lpstr>'007 - Povrchové úpravy'!Názvy_tlače</vt:lpstr>
      <vt:lpstr>'008 - Ostatné'!Názvy_tlače</vt:lpstr>
      <vt:lpstr>'02 - Zdravotechnika'!Názvy_tlače</vt:lpstr>
      <vt:lpstr>'03.1 - Odberné plynové za...'!Názvy_tlače</vt:lpstr>
      <vt:lpstr>'03.2 - Vykurovanie'!Názvy_tlače</vt:lpstr>
      <vt:lpstr>'04 - Elektroinštalácia'!Názvy_tlače</vt:lpstr>
      <vt:lpstr>'05 - Dažďová kanalizácia'!Názvy_tlače</vt:lpstr>
      <vt:lpstr>'Rekapitulácia stavby'!Názvy_tlače</vt:lpstr>
      <vt:lpstr>'001 - Búracie práce'!Oblasť_tlače</vt:lpstr>
      <vt:lpstr>'002 - Výmena okien a dver...'!Oblasť_tlače</vt:lpstr>
      <vt:lpstr>'003 - Zateplenie fasády a...'!Oblasť_tlače</vt:lpstr>
      <vt:lpstr>'004 - Zateplenie strechy ...'!Oblasť_tlače</vt:lpstr>
      <vt:lpstr>'005 - Nová strešná konštr...'!Oblasť_tlače</vt:lpstr>
      <vt:lpstr>'006 - Dispozičné zmeny'!Oblasť_tlače</vt:lpstr>
      <vt:lpstr>'007 - Povrchové úpravy'!Oblasť_tlače</vt:lpstr>
      <vt:lpstr>'008 - Ostatné'!Oblasť_tlače</vt:lpstr>
      <vt:lpstr>'02 - Zdravotechnika'!Oblasť_tlače</vt:lpstr>
      <vt:lpstr>'03.1 - Odberné plynové za...'!Oblasť_tlače</vt:lpstr>
      <vt:lpstr>'03.2 - Vykurovanie'!Oblasť_tlače</vt:lpstr>
      <vt:lpstr>'04 - Elektroinštalácia'!Oblasť_tlače</vt:lpstr>
      <vt:lpstr>'04_ELI'!Oblasť_tlače</vt:lpstr>
      <vt:lpstr>'05 - Dažďová kanalizácia'!Oblasť_tlače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AIP_matus</dc:creator>
  <cp:lastModifiedBy>AIPPC008</cp:lastModifiedBy>
  <dcterms:created xsi:type="dcterms:W3CDTF">2018-08-15T08:53:53Z</dcterms:created>
  <dcterms:modified xsi:type="dcterms:W3CDTF">2018-08-15T09:17:47Z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0x01010063C78BC56B8CBF43A421725482EBD8C1</vt:lpwstr>
  </property>
</Properties>
</file>